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Гульмира\Downloads\"/>
    </mc:Choice>
  </mc:AlternateContent>
  <bookViews>
    <workbookView xWindow="0" yWindow="0" windowWidth="20415" windowHeight="7080"/>
  </bookViews>
  <sheets>
    <sheet name="отчет 2022"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 r="P10" i="1"/>
  <c r="N10" i="1"/>
  <c r="P96" i="1"/>
  <c r="P50" i="1"/>
  <c r="N23" i="1"/>
  <c r="N132" i="1"/>
  <c r="O132" i="1"/>
  <c r="P132" i="1"/>
  <c r="O119" i="1"/>
  <c r="P119" i="1"/>
  <c r="N119" i="1"/>
  <c r="O97" i="1"/>
  <c r="P97" i="1"/>
  <c r="N97" i="1"/>
  <c r="O50" i="1"/>
  <c r="N50" i="1"/>
  <c r="P23" i="1" l="1"/>
  <c r="O23" i="1"/>
  <c r="O189" i="1"/>
  <c r="O188" i="1"/>
  <c r="O187" i="1"/>
  <c r="O186" i="1"/>
  <c r="O185" i="1"/>
  <c r="O184" i="1"/>
  <c r="O183" i="1"/>
  <c r="N182" i="1"/>
  <c r="O182" i="1" s="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N144" i="1"/>
  <c r="N143" i="1"/>
  <c r="N139" i="1" s="1"/>
  <c r="O139" i="1" s="1"/>
  <c r="O142" i="1"/>
  <c r="O141" i="1"/>
  <c r="O140" i="1"/>
  <c r="M139" i="1"/>
  <c r="L139" i="1"/>
  <c r="J139" i="1"/>
  <c r="I139" i="1"/>
  <c r="H139" i="1"/>
  <c r="G139" i="1"/>
  <c r="N138" i="1"/>
  <c r="O137" i="1"/>
  <c r="O136" i="1"/>
  <c r="O135" i="1"/>
  <c r="O134" i="1"/>
  <c r="O133" i="1"/>
  <c r="M132" i="1"/>
  <c r="L132" i="1"/>
  <c r="J132" i="1"/>
  <c r="I132" i="1"/>
  <c r="H132" i="1"/>
  <c r="G132" i="1"/>
  <c r="N131" i="1"/>
  <c r="O131" i="1" s="1"/>
  <c r="P131" i="1" s="1"/>
  <c r="N130" i="1"/>
  <c r="O130" i="1" s="1"/>
  <c r="P130" i="1" s="1"/>
  <c r="O129" i="1"/>
  <c r="P129" i="1" s="1"/>
  <c r="N129" i="1"/>
  <c r="O128" i="1"/>
  <c r="P127" i="1"/>
  <c r="N127" i="1"/>
  <c r="O126" i="1"/>
  <c r="P125" i="1"/>
  <c r="N125" i="1"/>
  <c r="P124" i="1"/>
  <c r="N124" i="1"/>
  <c r="N123" i="1"/>
  <c r="O123" i="1" s="1"/>
  <c r="P123" i="1" s="1"/>
  <c r="G123" i="1"/>
  <c r="P122" i="1"/>
  <c r="N122" i="1"/>
  <c r="O121" i="1"/>
  <c r="O120" i="1"/>
  <c r="M119" i="1"/>
  <c r="L119" i="1"/>
  <c r="J119" i="1"/>
  <c r="I119" i="1"/>
  <c r="H119" i="1"/>
  <c r="G119" i="1"/>
  <c r="N118" i="1"/>
  <c r="O118" i="1" s="1"/>
  <c r="P118" i="1" s="1"/>
  <c r="G118" i="1"/>
  <c r="N117" i="1"/>
  <c r="O117" i="1" s="1"/>
  <c r="P117" i="1" s="1"/>
  <c r="N116" i="1"/>
  <c r="O116" i="1" s="1"/>
  <c r="P116" i="1" s="1"/>
  <c r="O115" i="1"/>
  <c r="N115" i="1"/>
  <c r="N114" i="1"/>
  <c r="O114" i="1" s="1"/>
  <c r="P114" i="1" s="1"/>
  <c r="G114" i="1"/>
  <c r="N113" i="1"/>
  <c r="O113" i="1" s="1"/>
  <c r="P113" i="1" s="1"/>
  <c r="G112" i="1"/>
  <c r="N112" i="1" s="1"/>
  <c r="O112" i="1" s="1"/>
  <c r="P112" i="1" s="1"/>
  <c r="N111" i="1"/>
  <c r="O111" i="1" s="1"/>
  <c r="P111" i="1" s="1"/>
  <c r="O110" i="1"/>
  <c r="N109" i="1"/>
  <c r="O109" i="1" s="1"/>
  <c r="P109" i="1" s="1"/>
  <c r="P108" i="1"/>
  <c r="O108" i="1"/>
  <c r="N108" i="1"/>
  <c r="O107" i="1"/>
  <c r="P107" i="1" s="1"/>
  <c r="N107" i="1"/>
  <c r="N106" i="1"/>
  <c r="O106" i="1" s="1"/>
  <c r="P106" i="1" s="1"/>
  <c r="G106" i="1"/>
  <c r="G97" i="1" s="1"/>
  <c r="O105" i="1"/>
  <c r="O104" i="1"/>
  <c r="O103" i="1"/>
  <c r="O102" i="1"/>
  <c r="O101" i="1"/>
  <c r="N100" i="1"/>
  <c r="P99" i="1"/>
  <c r="O99" i="1"/>
  <c r="N99" i="1"/>
  <c r="O98" i="1"/>
  <c r="P98" i="1" s="1"/>
  <c r="N98" i="1"/>
  <c r="M97" i="1"/>
  <c r="L97" i="1"/>
  <c r="K97" i="1"/>
  <c r="J97" i="1"/>
  <c r="I97" i="1"/>
  <c r="H97" i="1"/>
  <c r="G96" i="1"/>
  <c r="N96" i="1" s="1"/>
  <c r="O96" i="1" s="1"/>
  <c r="N95" i="1"/>
  <c r="O95" i="1" s="1"/>
  <c r="N94" i="1"/>
  <c r="P93" i="1"/>
  <c r="N93" i="1"/>
  <c r="O92" i="1"/>
  <c r="O91" i="1"/>
  <c r="O90" i="1"/>
  <c r="O89" i="1"/>
  <c r="O88" i="1"/>
  <c r="O87" i="1"/>
  <c r="G86" i="1"/>
  <c r="N86" i="1" s="1"/>
  <c r="O86" i="1" s="1"/>
  <c r="P86" i="1" s="1"/>
  <c r="O85" i="1"/>
  <c r="O84" i="1"/>
  <c r="N83" i="1"/>
  <c r="O83" i="1" s="1"/>
  <c r="O82" i="1"/>
  <c r="N81" i="1"/>
  <c r="O81" i="1" s="1"/>
  <c r="H80" i="1"/>
  <c r="N80" i="1" s="1"/>
  <c r="O80" i="1" s="1"/>
  <c r="P80" i="1" s="1"/>
  <c r="G79" i="1"/>
  <c r="N79" i="1" s="1"/>
  <c r="O79" i="1" s="1"/>
  <c r="P79" i="1" s="1"/>
  <c r="O78" i="1"/>
  <c r="P78" i="1" s="1"/>
  <c r="N78" i="1"/>
  <c r="G77" i="1"/>
  <c r="N77" i="1" s="1"/>
  <c r="O77" i="1" s="1"/>
  <c r="P77" i="1" s="1"/>
  <c r="N76" i="1"/>
  <c r="P75" i="1"/>
  <c r="N75" i="1"/>
  <c r="N74" i="1"/>
  <c r="O74" i="1" s="1"/>
  <c r="P74" i="1" s="1"/>
  <c r="N73" i="1"/>
  <c r="O73" i="1" s="1"/>
  <c r="P73" i="1" s="1"/>
  <c r="G72" i="1"/>
  <c r="N72" i="1" s="1"/>
  <c r="O72" i="1" s="1"/>
  <c r="P72" i="1" s="1"/>
  <c r="N71" i="1"/>
  <c r="O71" i="1" s="1"/>
  <c r="P71" i="1" s="1"/>
  <c r="N70" i="1"/>
  <c r="O70" i="1" s="1"/>
  <c r="P70" i="1" s="1"/>
  <c r="I70" i="1"/>
  <c r="G69" i="1"/>
  <c r="N69" i="1" s="1"/>
  <c r="O69" i="1" s="1"/>
  <c r="P69" i="1" s="1"/>
  <c r="O68" i="1"/>
  <c r="O67" i="1"/>
  <c r="O66" i="1"/>
  <c r="N65" i="1"/>
  <c r="O65" i="1" s="1"/>
  <c r="P65" i="1" s="1"/>
  <c r="N64" i="1"/>
  <c r="O64" i="1" s="1"/>
  <c r="P64" i="1" s="1"/>
  <c r="O63" i="1"/>
  <c r="P63" i="1" s="1"/>
  <c r="N63" i="1"/>
  <c r="G62" i="1"/>
  <c r="N62" i="1" s="1"/>
  <c r="O62" i="1" s="1"/>
  <c r="P62" i="1" s="1"/>
  <c r="N61" i="1"/>
  <c r="O61" i="1" s="1"/>
  <c r="P61" i="1" s="1"/>
  <c r="O60" i="1"/>
  <c r="O59" i="1"/>
  <c r="G58" i="1"/>
  <c r="N58" i="1" s="1"/>
  <c r="O58" i="1" s="1"/>
  <c r="P58" i="1" s="1"/>
  <c r="N57" i="1"/>
  <c r="O57" i="1" s="1"/>
  <c r="N56" i="1"/>
  <c r="O56" i="1" s="1"/>
  <c r="P56" i="1" s="1"/>
  <c r="N55" i="1"/>
  <c r="N54" i="1"/>
  <c r="O54" i="1" s="1"/>
  <c r="P54" i="1" s="1"/>
  <c r="G53" i="1"/>
  <c r="N53" i="1" s="1"/>
  <c r="O53" i="1" s="1"/>
  <c r="P53" i="1" s="1"/>
  <c r="N52" i="1"/>
  <c r="O52" i="1" s="1"/>
  <c r="P52" i="1" s="1"/>
  <c r="G51" i="1"/>
  <c r="N51" i="1" s="1"/>
  <c r="O51" i="1" s="1"/>
  <c r="P51" i="1" s="1"/>
  <c r="O143" i="1" l="1"/>
  <c r="O196" i="1" l="1"/>
  <c r="O195" i="1"/>
  <c r="O194" i="1"/>
  <c r="O193" i="1"/>
  <c r="M50" i="1"/>
  <c r="M10" i="1" s="1"/>
  <c r="L50" i="1"/>
  <c r="J50" i="1"/>
  <c r="G48" i="1"/>
  <c r="N48" i="1" s="1"/>
  <c r="O48" i="1" s="1"/>
  <c r="P48" i="1" s="1"/>
  <c r="N47" i="1"/>
  <c r="O47" i="1" s="1"/>
  <c r="P47" i="1" s="1"/>
  <c r="G46" i="1"/>
  <c r="N46" i="1" s="1"/>
  <c r="O46" i="1" s="1"/>
  <c r="P46" i="1" s="1"/>
  <c r="G45" i="1"/>
  <c r="N45" i="1" s="1"/>
  <c r="O45" i="1" s="1"/>
  <c r="P45" i="1" s="1"/>
  <c r="G44" i="1"/>
  <c r="N44" i="1" s="1"/>
  <c r="O44" i="1" s="1"/>
  <c r="P44" i="1" s="1"/>
  <c r="G43" i="1"/>
  <c r="N43" i="1" s="1"/>
  <c r="O43" i="1" s="1"/>
  <c r="P43" i="1" s="1"/>
  <c r="O42" i="1"/>
  <c r="G41" i="1"/>
  <c r="N41" i="1" s="1"/>
  <c r="O41" i="1" s="1"/>
  <c r="P41" i="1" s="1"/>
  <c r="G40" i="1"/>
  <c r="N40" i="1" s="1"/>
  <c r="O40" i="1" s="1"/>
  <c r="P40" i="1" s="1"/>
  <c r="O39" i="1"/>
  <c r="O38" i="1"/>
  <c r="O37" i="1"/>
  <c r="G36" i="1"/>
  <c r="N36" i="1" s="1"/>
  <c r="O36" i="1" s="1"/>
  <c r="P36" i="1" s="1"/>
  <c r="N35" i="1"/>
  <c r="O35" i="1" s="1"/>
  <c r="P35" i="1" s="1"/>
  <c r="G34" i="1"/>
  <c r="O33" i="1"/>
  <c r="N32" i="1"/>
  <c r="O32" i="1" s="1"/>
  <c r="P32" i="1" s="1"/>
  <c r="O31" i="1"/>
  <c r="O30" i="1"/>
  <c r="G29" i="1"/>
  <c r="N29" i="1" s="1"/>
  <c r="O29" i="1" s="1"/>
  <c r="P29" i="1" s="1"/>
  <c r="G28" i="1"/>
  <c r="N28" i="1" s="1"/>
  <c r="O28" i="1" s="1"/>
  <c r="P28" i="1" s="1"/>
  <c r="G27" i="1"/>
  <c r="N27" i="1" s="1"/>
  <c r="O27" i="1" s="1"/>
  <c r="P27" i="1" s="1"/>
  <c r="G26" i="1"/>
  <c r="N26" i="1" s="1"/>
  <c r="O26" i="1" s="1"/>
  <c r="P26" i="1" s="1"/>
  <c r="G25" i="1"/>
  <c r="N25" i="1" s="1"/>
  <c r="O25" i="1" s="1"/>
  <c r="P25" i="1" s="1"/>
  <c r="G24" i="1"/>
  <c r="N24" i="1" s="1"/>
  <c r="O24" i="1" s="1"/>
  <c r="P24" i="1" s="1"/>
  <c r="M23" i="1"/>
  <c r="L23" i="1"/>
  <c r="J23" i="1"/>
  <c r="I23" i="1"/>
  <c r="H23" i="1"/>
  <c r="O21" i="1"/>
  <c r="P21" i="1" s="1"/>
  <c r="O20" i="1"/>
  <c r="P20" i="1" s="1"/>
  <c r="O19" i="1"/>
  <c r="P19" i="1" s="1"/>
  <c r="O18" i="1"/>
  <c r="P18" i="1" s="1"/>
  <c r="O17" i="1"/>
  <c r="P17" i="1" s="1"/>
  <c r="O16" i="1"/>
  <c r="P16" i="1" s="1"/>
  <c r="O15" i="1"/>
  <c r="O14" i="1"/>
  <c r="P14" i="1" s="1"/>
  <c r="L10" i="1" l="1"/>
  <c r="G50" i="1"/>
  <c r="G23" i="1"/>
  <c r="I50" i="1"/>
  <c r="I10" i="1" s="1"/>
  <c r="J10" i="1"/>
  <c r="N34" i="1"/>
  <c r="H50" i="1"/>
  <c r="H10" i="1" s="1"/>
  <c r="G10" i="1" l="1"/>
  <c r="O34" i="1"/>
  <c r="P34" i="1" l="1"/>
</calcChain>
</file>

<file path=xl/sharedStrings.xml><?xml version="1.0" encoding="utf-8"?>
<sst xmlns="http://schemas.openxmlformats.org/spreadsheetml/2006/main" count="1266" uniqueCount="462">
  <si>
    <t xml:space="preserve">Приложение к постановлению акимата города Алматы от « ___» ________2022 года  №______        </t>
  </si>
  <si>
    <t>План мероприятий по реализации Плана развития города Алматы на 2021-2025 годы</t>
  </si>
  <si>
    <t>№ п/п мер-я</t>
  </si>
  <si>
    <t>Наименование</t>
  </si>
  <si>
    <t>Ед.изм.</t>
  </si>
  <si>
    <t>Форма завершения</t>
  </si>
  <si>
    <t>Сроки исполнения</t>
  </si>
  <si>
    <t>Ответственные за исполнение</t>
  </si>
  <si>
    <t>2022 г. по источникам финансирования</t>
  </si>
  <si>
    <t>Исполнение</t>
  </si>
  <si>
    <t xml:space="preserve">Источник финансирова-ния  (МБ, РБ, СС, ЗС, ИП, ГЧП) </t>
  </si>
  <si>
    <t>КБП</t>
  </si>
  <si>
    <t>Информация об исполнении</t>
  </si>
  <si>
    <t>МБ</t>
  </si>
  <si>
    <t>РБ</t>
  </si>
  <si>
    <t>НФ</t>
  </si>
  <si>
    <t>ЗС</t>
  </si>
  <si>
    <t>СС</t>
  </si>
  <si>
    <t>инвест программы</t>
  </si>
  <si>
    <t>ГЧП</t>
  </si>
  <si>
    <t>базовое (исходное значение)</t>
  </si>
  <si>
    <t>план</t>
  </si>
  <si>
    <t>факт</t>
  </si>
  <si>
    <t>ВСЕГО:</t>
  </si>
  <si>
    <t>млн.тенге</t>
  </si>
  <si>
    <t>Цель 1.3. Повышение качества услуг в ЖКХ</t>
  </si>
  <si>
    <t>Целевые индикаторы, взаимоувязанные с финансовыми расходами</t>
  </si>
  <si>
    <t>Снижение энергопотребления в бюджетном секторе и ЖКХ, (Нацпроект)</t>
  </si>
  <si>
    <t>% к предыдущему году</t>
  </si>
  <si>
    <t>отчет</t>
  </si>
  <si>
    <t>2021-2025 гг.</t>
  </si>
  <si>
    <t>УЭиВ</t>
  </si>
  <si>
    <t xml:space="preserve">Факт за 11 месяцев составил 6%.
</t>
  </si>
  <si>
    <t>Уровень очистки сточных вод в г.Алматы, (Нацпроект)</t>
  </si>
  <si>
    <t>%</t>
  </si>
  <si>
    <t>За счет работы активного ила концентрации БПК (биологического потребления кислорода) и взвешенных частиц в сточной воде после биологической очистки снижены до 96 %. Исполнение на 103,6%.</t>
  </si>
  <si>
    <t>Уровень обеспеченности общедомовыми приборами учета тепла и воды, (Нацпроект)</t>
  </si>
  <si>
    <t>Многоквартирные жилые дома по воде 100%, теплу 95,4% оснащены общедомовыми приборами учета. Средний показатель составил 97,7%.</t>
  </si>
  <si>
    <t>Доступ населения к услугам водоснабжения, (НПР)</t>
  </si>
  <si>
    <r>
      <t xml:space="preserve">В текущем году ведётся строительство сетей водоснабжения и канализации с охватом порядка 95 тыс. человек в 16 микрорайонах </t>
    </r>
    <r>
      <rPr>
        <i/>
        <sz val="12"/>
        <color theme="1"/>
        <rFont val="Times New Roman"/>
        <family val="1"/>
        <charset val="204"/>
      </rPr>
      <t>(Ужет-1, Алгабас-2, Карасу, Боралдай, Шанырак-1, 2, Каменское плато, Кемел-2, Шугыла, Акжар, Нижняя пятилетка, Жас-Канат, Шуакты).</t>
    </r>
    <r>
      <rPr>
        <sz val="12"/>
        <color theme="1"/>
        <rFont val="Times New Roman"/>
        <family val="1"/>
        <charset val="204"/>
      </rPr>
      <t xml:space="preserve">
Управлением построено 153,9 км водопроводных сетей, также силами ГКП на ПХВ Алматы Су 19,8 км. Тем самым, доступ составит 99%.
</t>
    </r>
  </si>
  <si>
    <t>Потери в сетях водоснабжения, (Программа)</t>
  </si>
  <si>
    <t>Факт за 12 месяцев составил 27,2%. Исполнение на 100%.</t>
  </si>
  <si>
    <t xml:space="preserve">  Потери в сетях теплоснабжения, (Программа)</t>
  </si>
  <si>
    <t>Факт за 12 месяцев составил 15,58%. Исполнение на 100%.</t>
  </si>
  <si>
    <t>Потери в сетях электоснабжения, (Программа)</t>
  </si>
  <si>
    <t>На сегодняшний день передачу и распределение электрической энергии для потребителей города Алматы осуществляет АО «Алатау Жарық Компаниясы», которое является единственным предприятием, обеспечивающим надежную и бесперебойную передачу электроэнергии потребителям. Вместе с тем, единственным акционером АО «АЖК» является АО «Самрук-Энерго». По информации АО «Самрук-Энерго» в качестве единственного показателя по снижению энергоемкости, необходимо считать % потери в электрических сетях. За 11 месяцев потери составили 12,1%. Исполнено на 106,4%.</t>
  </si>
  <si>
    <t>Потери в сетях газоснабжения, (Программа)</t>
  </si>
  <si>
    <t>Факт за 12 месяцев составил 3,8%. Исполнение на 100%.</t>
  </si>
  <si>
    <t>1</t>
  </si>
  <si>
    <t>Электроснабжение</t>
  </si>
  <si>
    <t>1.1</t>
  </si>
  <si>
    <t>Электроснабжение мкр.Ремизовка  до МКЛТ Сункар</t>
  </si>
  <si>
    <t>Акт государственной приемочной комиссии</t>
  </si>
  <si>
    <t>2021-2022 гг.</t>
  </si>
  <si>
    <r>
      <rPr>
        <b/>
        <sz val="12"/>
        <color theme="1"/>
        <rFont val="Times New Roman"/>
        <family val="1"/>
        <charset val="204"/>
      </rPr>
      <t>Мероприятие исполнено:</t>
    </r>
    <r>
      <rPr>
        <sz val="12"/>
        <color theme="1"/>
        <rFont val="Times New Roman"/>
        <family val="1"/>
        <charset val="204"/>
      </rPr>
      <t xml:space="preserve"> Экпертиза № AIMC-0058/22 от 01.12.2022 </t>
    </r>
  </si>
  <si>
    <t>1.2</t>
  </si>
  <si>
    <t>Электроснабжение мкр.Ремизовка  до мкр. Ерменсай</t>
  </si>
  <si>
    <r>
      <rPr>
        <b/>
        <sz val="12"/>
        <color theme="1"/>
        <rFont val="Times New Roman"/>
        <family val="1"/>
        <charset val="204"/>
      </rPr>
      <t>Мероприятие исполнено:</t>
    </r>
    <r>
      <rPr>
        <sz val="12"/>
        <color theme="1"/>
        <rFont val="Times New Roman"/>
        <family val="1"/>
        <charset val="204"/>
      </rPr>
      <t xml:space="preserve"> Экпертиза № AIMC-0026/22 от 14.10.2022 г.</t>
    </r>
  </si>
  <si>
    <t>1.3</t>
  </si>
  <si>
    <t>Электроснабжение мкр.Ерменсай, ул.Центральная</t>
  </si>
  <si>
    <r>
      <t xml:space="preserve">Мероприятие исполнено: </t>
    </r>
    <r>
      <rPr>
        <sz val="12"/>
        <color theme="1"/>
        <rFont val="Times New Roman"/>
        <family val="1"/>
        <charset val="204"/>
      </rPr>
      <t>Экпертиза № AIMC-0040/22 от 28.10.2022 г.</t>
    </r>
  </si>
  <si>
    <t>1.4</t>
  </si>
  <si>
    <t>Электроснабжение мкр.Ерменсай, ул.Жулдыз</t>
  </si>
  <si>
    <r>
      <rPr>
        <b/>
        <sz val="12"/>
        <color theme="1"/>
        <rFont val="Times New Roman"/>
        <family val="1"/>
        <charset val="204"/>
      </rPr>
      <t>Мероприятие исполнено:</t>
    </r>
    <r>
      <rPr>
        <sz val="12"/>
        <color theme="1"/>
        <rFont val="Times New Roman"/>
        <family val="1"/>
        <charset val="204"/>
      </rPr>
      <t xml:space="preserve"> Экпертиза № КСК-0008/22 от 26.07.2022 г.</t>
    </r>
  </si>
  <si>
    <t>1.5</t>
  </si>
  <si>
    <t>Электроснабжение мкр.Алмаарасан,  мкр.Кокшокы</t>
  </si>
  <si>
    <r>
      <rPr>
        <b/>
        <sz val="12"/>
        <color theme="1"/>
        <rFont val="Times New Roman"/>
        <family val="1"/>
        <charset val="204"/>
      </rPr>
      <t>Мероприятие исполнено:</t>
    </r>
    <r>
      <rPr>
        <sz val="12"/>
        <color theme="1"/>
        <rFont val="Times New Roman"/>
        <family val="1"/>
        <charset val="204"/>
      </rPr>
      <t xml:space="preserve"> Экпертиза № КСК-0030/22 от 11.11.2022 г</t>
    </r>
  </si>
  <si>
    <t>1.6</t>
  </si>
  <si>
    <t>Строительство ПС-110/10-10кВ  "Туздыбастау"и линий электропередач (переходящий)</t>
  </si>
  <si>
    <r>
      <t xml:space="preserve">Мероприятие исполнено, переходящее на 2023 год: </t>
    </r>
    <r>
      <rPr>
        <sz val="12"/>
        <color theme="1"/>
        <rFont val="Times New Roman"/>
        <family val="1"/>
        <charset val="204"/>
      </rPr>
      <t>Договор многолетний. Строительно-монтажные работы выполнены согласно графика работ. Срок завершения объекта 2023 год.</t>
    </r>
  </si>
  <si>
    <t>1.7</t>
  </si>
  <si>
    <t>Строительство ПС-110/6-10 кВ "Кирпичная"с ЛЭП 110 кВ (переходящий)</t>
  </si>
  <si>
    <t>2022-2023 гг.</t>
  </si>
  <si>
    <r>
      <rPr>
        <b/>
        <sz val="12"/>
        <color theme="1"/>
        <rFont val="Times New Roman"/>
        <family val="1"/>
        <charset val="204"/>
      </rPr>
      <t>Мероприятие на исполнении:</t>
    </r>
    <r>
      <rPr>
        <sz val="12"/>
        <color theme="1"/>
        <rFont val="Times New Roman"/>
        <family val="1"/>
        <charset val="204"/>
      </rPr>
      <t xml:space="preserve"> Финансирование не выделено на 2022 год</t>
    </r>
  </si>
  <si>
    <t>1.8</t>
  </si>
  <si>
    <t xml:space="preserve"> Электроснабжение мкр. «Нуршашкан» (переходящий)</t>
  </si>
  <si>
    <t>1.9</t>
  </si>
  <si>
    <t xml:space="preserve"> Электроснабжение мкр. «Альмерек» (переходящий)</t>
  </si>
  <si>
    <t>1.10</t>
  </si>
  <si>
    <t>Электроснабжение мкр. «Кайрат» (переходящий)</t>
  </si>
  <si>
    <r>
      <rPr>
        <b/>
        <sz val="12"/>
        <color theme="1"/>
        <rFont val="Times New Roman"/>
        <family val="1"/>
        <charset val="204"/>
      </rPr>
      <t>Мероприятие исполнено:</t>
    </r>
    <r>
      <rPr>
        <sz val="12"/>
        <color theme="1"/>
        <rFont val="Times New Roman"/>
        <family val="1"/>
        <charset val="204"/>
      </rPr>
      <t xml:space="preserve"> Экпертиза № ЭЦЛИС-0028/22 от 27.06.2022 г.</t>
    </r>
  </si>
  <si>
    <t>1.11</t>
  </si>
  <si>
    <t>Электроснабжение мкр. «Шуакты» (переходящий)</t>
  </si>
  <si>
    <r>
      <rPr>
        <b/>
        <sz val="12"/>
        <color theme="1"/>
        <rFont val="Times New Roman"/>
        <family val="1"/>
        <charset val="204"/>
      </rPr>
      <t>Мероприятие исполнено, переходящее на 2023 год:</t>
    </r>
    <r>
      <rPr>
        <sz val="12"/>
        <color theme="1"/>
        <rFont val="Times New Roman"/>
        <family val="1"/>
        <charset val="204"/>
      </rPr>
      <t xml:space="preserve"> Договор многолетний. Строительно-монтажные работы выполнены согласно графика работ. Срок завершения объекта 2023 год.</t>
    </r>
  </si>
  <si>
    <t>1.12</t>
  </si>
  <si>
    <t>Разработка ПСД на электроснабжение 19 котельных города Алматы</t>
  </si>
  <si>
    <r>
      <rPr>
        <b/>
        <sz val="12"/>
        <color theme="1"/>
        <rFont val="Times New Roman"/>
        <family val="1"/>
        <charset val="204"/>
      </rPr>
      <t>Мероприятие исполнено:</t>
    </r>
    <r>
      <rPr>
        <sz val="12"/>
        <color theme="1"/>
        <rFont val="Times New Roman"/>
        <family val="1"/>
        <charset val="204"/>
      </rPr>
      <t xml:space="preserve"> Экпертиза № КСК-0002/22 от 15.07.2022 г</t>
    </r>
  </si>
  <si>
    <t>1.13</t>
  </si>
  <si>
    <t>Электроснабжение мкр.Кемел</t>
  </si>
  <si>
    <t>1.14</t>
  </si>
  <si>
    <t xml:space="preserve"> Электроснабжение ул.Таймырская (переходящий)</t>
  </si>
  <si>
    <t>2021г., 2023 г.</t>
  </si>
  <si>
    <t>1.15</t>
  </si>
  <si>
    <t>Разработка ПСД по объекту: "Строительство линий частичного наружного освещения по 6 районам города Алматы (Алатауский район, Алмалинский район, Ауэзовский район, Бостандыкский район, Жетысуский район, Наурызбайский район)"</t>
  </si>
  <si>
    <t>1.16</t>
  </si>
  <si>
    <t>Освещение улиц населенных пунктов</t>
  </si>
  <si>
    <t>Аппараты акимов районов</t>
  </si>
  <si>
    <t>1.17</t>
  </si>
  <si>
    <t>2021 г.</t>
  </si>
  <si>
    <t>1.18</t>
  </si>
  <si>
    <t>Строительства сетей электроснабжения на участке ПС-110/10-10 кВ "Алмагуль" (переходящий)</t>
  </si>
  <si>
    <t>1.19</t>
  </si>
  <si>
    <t>Реконструкция бесхозных существующих сетей электрических сетей и оборудования Медеуского  района г.Алматы (переходящий)</t>
  </si>
  <si>
    <t>2021-2023 г.</t>
  </si>
  <si>
    <t>1.20</t>
  </si>
  <si>
    <t>Разработка ПСД по объекту: реконструкция кабельной линии 10 кВ ПС-7А-ТП7942 фид.59-7, 57-7 (Детская клиническая больница №2, ул. Алтынсарина, 54)</t>
  </si>
  <si>
    <r>
      <rPr>
        <b/>
        <sz val="12"/>
        <color theme="1"/>
        <rFont val="Times New Roman"/>
        <family val="1"/>
        <charset val="204"/>
      </rPr>
      <t>Мероприятие исполнено:</t>
    </r>
    <r>
      <rPr>
        <sz val="12"/>
        <color theme="1"/>
        <rFont val="Times New Roman"/>
        <family val="1"/>
        <charset val="204"/>
      </rPr>
      <t xml:space="preserve"> Экпертиза № AC-0088/22 от 05.03.2022 г</t>
    </r>
  </si>
  <si>
    <t>1.21</t>
  </si>
  <si>
    <t>Разработка ПСД на электроснабжение ул. Палладина,  ул. Бурундайская   Жетысуского района</t>
  </si>
  <si>
    <t>2022 г.</t>
  </si>
  <si>
    <t>1.22</t>
  </si>
  <si>
    <t>Разработка ПСД на внеплощадочные электрические сети для водозаборного куста №19</t>
  </si>
  <si>
    <r>
      <rPr>
        <b/>
        <sz val="12"/>
        <color theme="1"/>
        <rFont val="Times New Roman"/>
        <family val="1"/>
        <charset val="204"/>
      </rPr>
      <t>Мероприятие исполнено:</t>
    </r>
    <r>
      <rPr>
        <sz val="12"/>
        <color theme="1"/>
        <rFont val="Times New Roman"/>
        <family val="1"/>
        <charset val="204"/>
      </rPr>
      <t xml:space="preserve"> Акт приемки объекта в эксплуатацию от 16.11.2022 г.</t>
    </r>
  </si>
  <si>
    <t>1.23</t>
  </si>
  <si>
    <t>Разработка ПСД  на электроснабжение  мкр. Колхозшы  Турксибского  района"</t>
  </si>
  <si>
    <t>1.24</t>
  </si>
  <si>
    <t>Реконструкция бесхозных существующих электрических сетей и оборудования. Алатауский район. г. Алматы</t>
  </si>
  <si>
    <t>2021-2023 гг.</t>
  </si>
  <si>
    <t>1.25</t>
  </si>
  <si>
    <t>Реконструкция бесхозных существующих электрических сетей и оборудования. Наурызбайский район. г. Алматы</t>
  </si>
  <si>
    <t>1.26</t>
  </si>
  <si>
    <t xml:space="preserve">Строительство многоквартиртирнных жилых домов с объектами обслуживания населения в квадрате улиц Молдагалиева, Толстого, Чернышевского, Сауранбаева (3-й квартал), в квадрате улиц Молдагалиева, Толстого, Акынов, Спартака (6 квартал) в Турсибском районе, городе Алматы . Наружные инжерные сети. </t>
  </si>
  <si>
    <t>Реконструкция электрических кабельных сетей</t>
  </si>
  <si>
    <t>2022-2025 гг.</t>
  </si>
  <si>
    <t>УЭиИР, АО "Алатау жарык компаниясы"</t>
  </si>
  <si>
    <t>Водоснабжение и водоотведение</t>
  </si>
  <si>
    <t>2.1</t>
  </si>
  <si>
    <t xml:space="preserve">Строительство водопровода и канализации и КНС в  мкр. Шанырак-1 </t>
  </si>
  <si>
    <t>512032, 512055</t>
  </si>
  <si>
    <t>2.2</t>
  </si>
  <si>
    <t>Разработка ПСД на строительство  КНС-1, КНС-2, КНС-3, КНС-4, КНС-5 мкр. «Курылысшы», «Ужет» (Восточная часть, Западная часть)</t>
  </si>
  <si>
    <t>2.3</t>
  </si>
  <si>
    <t>Строительство сетей водоснабжения и канализации Рахат-Мадениет (ПСД на стадии разработки)</t>
  </si>
  <si>
    <r>
      <rPr>
        <b/>
        <sz val="12"/>
        <color theme="1"/>
        <rFont val="Times New Roman"/>
        <family val="1"/>
        <charset val="204"/>
      </rPr>
      <t>Мероприятие исполнено:</t>
    </r>
    <r>
      <rPr>
        <sz val="12"/>
        <color theme="1"/>
        <rFont val="Times New Roman"/>
        <family val="1"/>
        <charset val="204"/>
      </rPr>
      <t xml:space="preserve"> Экпертиза № АС-0006/22 от 13.12.2022 г.</t>
    </r>
  </si>
  <si>
    <t>2.4</t>
  </si>
  <si>
    <t>Строительство распределительных  сетей водопровода и канализации мкр. "Бурундай" (Требуется разработка ПСД)</t>
  </si>
  <si>
    <t>2024-2025 гг.</t>
  </si>
  <si>
    <r>
      <t xml:space="preserve">Мероприятие не исполнено. </t>
    </r>
    <r>
      <rPr>
        <sz val="12"/>
        <color theme="1"/>
        <rFont val="Times New Roman"/>
        <family val="1"/>
        <charset val="204"/>
      </rPr>
      <t>Финансирование не выделено на 2022 год</t>
    </r>
  </si>
  <si>
    <t>2.5</t>
  </si>
  <si>
    <t>Строительство распределительных  сетей водопровода и канализации мкр. "Болашак" (Требуется разработка ПСД)</t>
  </si>
  <si>
    <r>
      <rPr>
        <b/>
        <sz val="12"/>
        <color theme="1"/>
        <rFont val="Times New Roman"/>
        <family val="1"/>
        <charset val="204"/>
      </rPr>
      <t>Мероприятие исполнено:</t>
    </r>
    <r>
      <rPr>
        <sz val="12"/>
        <color theme="1"/>
        <rFont val="Times New Roman"/>
        <family val="1"/>
        <charset val="204"/>
      </rPr>
      <t xml:space="preserve"> Экпертиза № СЭП-0011/22 от 20.05.2022 г.</t>
    </r>
  </si>
  <si>
    <t>2.6</t>
  </si>
  <si>
    <t>Строительство распределительных  сетей водопровода и канализации мкр. "Кок-Кайнар" (Требуется разработка ПСД)</t>
  </si>
  <si>
    <t>2.7</t>
  </si>
  <si>
    <t>Строительство  разводящих сетей водопровода и канализации микрорайона мкр.Курлысшы и  "Туркестан" (Требуется разработка ПСД)</t>
  </si>
  <si>
    <r>
      <rPr>
        <b/>
        <sz val="12"/>
        <color theme="1"/>
        <rFont val="Times New Roman"/>
        <family val="1"/>
        <charset val="204"/>
      </rPr>
      <t>Мероприятие исполнено:</t>
    </r>
    <r>
      <rPr>
        <sz val="12"/>
        <color theme="1"/>
        <rFont val="Times New Roman"/>
        <family val="1"/>
        <charset val="204"/>
      </rPr>
      <t xml:space="preserve"> Экпертиза № КСК-0026/22 от 15.07.2022 г.</t>
    </r>
  </si>
  <si>
    <t>2.8</t>
  </si>
  <si>
    <t>Строительство сетей водопровода и канализации мкр.Саялы (частный сектор) (Требуется разработка ПСД)</t>
  </si>
  <si>
    <r>
      <rPr>
        <b/>
        <sz val="12"/>
        <color theme="1"/>
        <rFont val="Times New Roman"/>
        <family val="1"/>
        <charset val="204"/>
      </rPr>
      <t>Мероприятие исполнено:</t>
    </r>
    <r>
      <rPr>
        <sz val="12"/>
        <color theme="1"/>
        <rFont val="Times New Roman"/>
        <family val="1"/>
        <charset val="204"/>
      </rPr>
      <t xml:space="preserve"> Экпертиза № ЭЦЛИС-0015/22 от 17.11.2022 г.</t>
    </r>
  </si>
  <si>
    <t>2.9</t>
  </si>
  <si>
    <t xml:space="preserve">Строительство водозаборного сооружения и станции водоподготовки в Бостандыкском районе (Ерменсай) </t>
  </si>
  <si>
    <t>2021 г,2025 г.</t>
  </si>
  <si>
    <t>Дорожная карта, Алматы Су, УЭиВ</t>
  </si>
  <si>
    <t>2.10</t>
  </si>
  <si>
    <t>Строительство сетей водоснабжения и канализации мкр.Нурлытау (ПСД на стадии разработки)</t>
  </si>
  <si>
    <r>
      <t xml:space="preserve">Мероприятие исполнено, переходящее на 2023 год: </t>
    </r>
    <r>
      <rPr>
        <sz val="12"/>
        <color theme="1"/>
        <rFont val="Times New Roman"/>
        <family val="1"/>
        <charset val="204"/>
      </rPr>
      <t>Выход государственной экспертизы июнь 2023 г.
Проект на стадии разработки, также ведутся оформления государственного акта на землю под насосы и РЧВ. Проект не может пройти экспертизу в связи с отсутствием проекта на ВЗС Ерменсай. (без источника экспертиза не принимает ПСД)</t>
    </r>
  </si>
  <si>
    <t>2.11</t>
  </si>
  <si>
    <t>Строительства сетей водопровода и канализации мкр.Жас- Канат</t>
  </si>
  <si>
    <t>2.12</t>
  </si>
  <si>
    <t>Строительство наружных сетей водопровода и канализации мкр. "Достык" (2 очередь) (Требуется разработка ПСД)</t>
  </si>
  <si>
    <r>
      <rPr>
        <b/>
        <sz val="12"/>
        <color theme="1"/>
        <rFont val="Times New Roman"/>
        <family val="1"/>
        <charset val="204"/>
      </rPr>
      <t>Мероприятие исполнено:</t>
    </r>
    <r>
      <rPr>
        <sz val="12"/>
        <color theme="1"/>
        <rFont val="Times New Roman"/>
        <family val="1"/>
        <charset val="204"/>
      </rPr>
      <t xml:space="preserve"> Экпертиза № СЭП-0026/22 от 21.11.2022 г.</t>
    </r>
  </si>
  <si>
    <t>2.13</t>
  </si>
  <si>
    <t>Строительство распределительных сетей водопровода и канализации в пос. «Первомайка» (западная сторона) с КНС  (ПСД на стадии разработки)</t>
  </si>
  <si>
    <t>2.14</t>
  </si>
  <si>
    <t>Строительство сетей водопровода и канализации мкр.Кенсай, ул.Шокая, Медеуского района (ПСД на стадии разработки)</t>
  </si>
  <si>
    <r>
      <rPr>
        <b/>
        <sz val="12"/>
        <color theme="1"/>
        <rFont val="Times New Roman"/>
        <family val="1"/>
        <charset val="204"/>
      </rPr>
      <t>Мероприятие исполнено:</t>
    </r>
    <r>
      <rPr>
        <sz val="12"/>
        <color theme="1"/>
        <rFont val="Times New Roman"/>
        <family val="1"/>
        <charset val="204"/>
      </rPr>
      <t xml:space="preserve"> Экпертиза № КСК-0007/22 от 17.02.2022 г.</t>
    </r>
  </si>
  <si>
    <t>2.15</t>
  </si>
  <si>
    <t>Строительство  сетей  водопровода и самотечной напорной канализации с КНС в мкр. Каменское плато, Медеуский район г. Алматы (2 очередь) (ПСД на стадии разработки)</t>
  </si>
  <si>
    <t>2.18</t>
  </si>
  <si>
    <t>Соединительная магистральная водопроводная сеть от водовода мкр.Юбилейный до мкр.Колсай (Требуется разработка ПСД)</t>
  </si>
  <si>
    <r>
      <rPr>
        <b/>
        <sz val="12"/>
        <color theme="1"/>
        <rFont val="Times New Roman"/>
        <family val="1"/>
        <charset val="204"/>
      </rPr>
      <t>Мероприятие исполнено:</t>
    </r>
    <r>
      <rPr>
        <sz val="12"/>
        <color theme="1"/>
        <rFont val="Times New Roman"/>
        <family val="1"/>
        <charset val="204"/>
      </rPr>
      <t xml:space="preserve"> Экпертиза № TGKZ-03/00047 от 21.06.2022 г.</t>
    </r>
  </si>
  <si>
    <t>2.21</t>
  </si>
  <si>
    <t>Строительство сетей водоснабжения и водоотведения в пос. Шугыла</t>
  </si>
  <si>
    <t>2.22</t>
  </si>
  <si>
    <t>Строительство сетей водоснабжения и водоотведения в пос. Тастыбулак</t>
  </si>
  <si>
    <t>2.23</t>
  </si>
  <si>
    <t>Развитие сетей водоснабжения и водоотведения присоединенных поселков г.Алматы. Строительство внешних инженерных коммуникации для станции водоподготовки на реке Каргалы, Наурызбайского района</t>
  </si>
  <si>
    <t>УЭиВ, ДК</t>
  </si>
  <si>
    <t>2.24</t>
  </si>
  <si>
    <t>Развитие инженерных сетей присоединенных поселков к г. Алматы. Строительство водозаборного сооружения и стации водоподготовки на р. Аксай для обеспечения Наурызбайского района. (ПСД на стадии разработки)</t>
  </si>
  <si>
    <t>2.25</t>
  </si>
  <si>
    <t>Разработка ПСД по объекту: "Строительство магистральных сетей водоснабжения и водоотведения  для МЖД расположенных по адресу: г.Алматы, Турксибский район, мкр. Кайрат, южнее улицы Бухтарминская (Восточные ворота)</t>
  </si>
  <si>
    <r>
      <t xml:space="preserve">Мероприятие исполнено, переходящее на 2023 год: </t>
    </r>
    <r>
      <rPr>
        <sz val="12"/>
        <color theme="1"/>
        <rFont val="Times New Roman"/>
        <family val="1"/>
        <charset val="204"/>
      </rPr>
      <t>Уменьшение суммы согласно постановления №4/648 от 2 декабря 2022г.</t>
    </r>
    <r>
      <rPr>
        <b/>
        <sz val="12"/>
        <color theme="1"/>
        <rFont val="Times New Roman"/>
        <family val="1"/>
        <charset val="204"/>
      </rPr>
      <t xml:space="preserve"> </t>
    </r>
    <r>
      <rPr>
        <sz val="12"/>
        <color theme="1"/>
        <rFont val="Times New Roman"/>
        <family val="1"/>
        <charset val="204"/>
      </rPr>
      <t>Договор многолетний. Строительно-монтажные работы выполнены согласно графика работ. Срок завершения объекта 2023 год.</t>
    </r>
  </si>
  <si>
    <t>2.26</t>
  </si>
  <si>
    <t>Строительство объекта: "Развитие сетей водоснабжения и водоотведения Алатауского района города Алматы. Разводящие сети водопровода и канализации микрорайона "Ужет" (восточная часть)</t>
  </si>
  <si>
    <r>
      <rPr>
        <b/>
        <sz val="12"/>
        <color theme="1"/>
        <rFont val="Times New Roman"/>
        <family val="1"/>
        <charset val="204"/>
      </rPr>
      <t>Мероприятие исполнено, переходящее на 2023 год:</t>
    </r>
    <r>
      <rPr>
        <sz val="12"/>
        <color theme="1"/>
        <rFont val="Times New Roman"/>
        <family val="1"/>
        <charset val="204"/>
      </rPr>
      <t xml:space="preserve"> Договор многолетний. Так как выход экспертизы 2023 год, сумма на СМР снята.</t>
    </r>
  </si>
  <si>
    <t>2.27</t>
  </si>
  <si>
    <t>Строительство канализационных сетей и реконструкция водопроводных сетей в мкр. Нижняя пятилетка в Туркисбском районе г. Алматы. (ПСД разработано)</t>
  </si>
  <si>
    <t>2.28</t>
  </si>
  <si>
    <t xml:space="preserve">Строительство сетей водопровода и канализации мкр.Шуакты,ул.Береке Турксибского района </t>
  </si>
  <si>
    <t>2.29</t>
  </si>
  <si>
    <t>Строительство  распределительных сетей  водопровода и канализации в восточной части мкр."Карасу"</t>
  </si>
  <si>
    <t>2.30</t>
  </si>
  <si>
    <t>Развитие сетей водоснабжения и водоотведения присоединенных поселков г. Алматы. Строительство магистральных сетей водопровода и канализации в пос. «Алгабас»</t>
  </si>
  <si>
    <t>2.31</t>
  </si>
  <si>
    <t>Строительство магистральных и распределительных сетей водоснабжения мкр. «Каменское плато» (1 очередь) Медеуского района.</t>
  </si>
  <si>
    <t>2.32</t>
  </si>
  <si>
    <t xml:space="preserve">Строительство магистральных сетей водопровода и канализации в пос. "Акжар", Наурызбайского района </t>
  </si>
  <si>
    <t>2021-2023гг.</t>
  </si>
  <si>
    <t>2.33</t>
  </si>
  <si>
    <t>Строительство магистральных сетей водопровода и канализации в поселке "Кайрат" (2-очередь)</t>
  </si>
  <si>
    <t>2.34</t>
  </si>
  <si>
    <t xml:space="preserve">Строительство и реконструкция магистральных и распределительных сетей водопровода и канализации в поселке "Колхозшы" </t>
  </si>
  <si>
    <t>2.35</t>
  </si>
  <si>
    <t>Строительство  станции перекачки сточных вод, микрорайон Айгерим_1,2  (8 шт)</t>
  </si>
  <si>
    <t>2.36</t>
  </si>
  <si>
    <t>2.37</t>
  </si>
  <si>
    <t>2.38</t>
  </si>
  <si>
    <t>Строительство распределительных сетей канализации и реконструкция существующих водопроводов квадрате улиц Казыбаева, пр. Рыскулова, ул.Татибекова, пр.Райымбека в Жетысуском районе</t>
  </si>
  <si>
    <t>2.39</t>
  </si>
  <si>
    <t>Развитие сетей водоснабжения и водоотведения присоединенных поселков г. Алматы. Строительство распределительных сетей водоснабжения и канализации, КНС "п. Теректы" в Алатауском районе г. Алматы</t>
  </si>
  <si>
    <t>2.40</t>
  </si>
  <si>
    <t>Развитие сетей водоснабжения и водоотведения присоединенных территорий города Алматы поселка Курамыс в Наурызбайском районе города Алматы</t>
  </si>
  <si>
    <t>2.41</t>
  </si>
  <si>
    <t>2.42</t>
  </si>
  <si>
    <t>2.43</t>
  </si>
  <si>
    <t>Развитие сетей водоснабжения и водоотведения присоединенных территорий города Алматы. Строительство станции перекачка сточных вод, мкр. Шанырак-2 в Алатауском районе</t>
  </si>
  <si>
    <t>2.44</t>
  </si>
  <si>
    <t>2.45</t>
  </si>
  <si>
    <t>Строительства системы водоснабжения и канализации микрорайона "Кокшокы" Бостандыкского района г. Алматы</t>
  </si>
  <si>
    <t>2.46</t>
  </si>
  <si>
    <t>Развитие сетей водоснабжения и водоотведение Жетысуского района. Строительство распределительных сетей канализации и реконструкция существующих сетей водопровода в квадрате улиц пр. Сейфуллина, Северное Кольцо, Рыскулова,  Бурундайская</t>
  </si>
  <si>
    <t>2.47</t>
  </si>
  <si>
    <t>Строительство канализационной насосной станции, мкр. "Жас канат", Турксибский район</t>
  </si>
  <si>
    <t>2022-2023гг.</t>
  </si>
  <si>
    <t>2.48</t>
  </si>
  <si>
    <t>Реконструкция водозаборного куста № 19</t>
  </si>
  <si>
    <r>
      <t xml:space="preserve">Мероприятие исполнено, переходящее на 2023 год: </t>
    </r>
    <r>
      <rPr>
        <sz val="12"/>
        <color theme="1"/>
        <rFont val="Times New Roman"/>
        <family val="1"/>
        <charset val="204"/>
      </rPr>
      <t>Снятие суммы согласно постановления №4/648 от 2 декабря 2022 года.</t>
    </r>
    <r>
      <rPr>
        <b/>
        <sz val="12"/>
        <color theme="1"/>
        <rFont val="Times New Roman"/>
        <family val="1"/>
        <charset val="204"/>
      </rPr>
      <t xml:space="preserve"> </t>
    </r>
    <r>
      <rPr>
        <sz val="12"/>
        <color theme="1"/>
        <rFont val="Times New Roman"/>
        <family val="1"/>
        <charset val="204"/>
      </rPr>
      <t>Договор многолетний. Срок завершения объекта 2023 год.</t>
    </r>
  </si>
  <si>
    <t>2.49</t>
  </si>
  <si>
    <t>2.50</t>
  </si>
  <si>
    <t>Строительство магистральных сетей водопровода и канализации в пос.«Боралдай»</t>
  </si>
  <si>
    <t>2.51</t>
  </si>
  <si>
    <t>2.52</t>
  </si>
  <si>
    <t>Строительство культового здания (мечеть) мкр. "Алгабас-4", участок 6, Алатауский район (внешние инженерные сети)</t>
  </si>
  <si>
    <t xml:space="preserve">Разработка ПСД </t>
  </si>
  <si>
    <t>2.53</t>
  </si>
  <si>
    <t>Разработка ПСД на строительство КНС и напорного коллектора в мкр Ужет Алатауского района, (восточная часть)</t>
  </si>
  <si>
    <r>
      <t xml:space="preserve">Мероприятие исполнено, переходящее на 2023 год: </t>
    </r>
    <r>
      <rPr>
        <sz val="12"/>
        <color theme="1"/>
        <rFont val="Times New Roman"/>
        <family val="1"/>
        <charset val="204"/>
      </rPr>
      <t>Договор многолетний. ПСД разработана, выход экспертизы 2023 год.</t>
    </r>
  </si>
  <si>
    <t>2.54</t>
  </si>
  <si>
    <t>Разработка ПСД на строительство сетей водопровода и канализации в  мкр. "Шапагат". Алатауский район</t>
  </si>
  <si>
    <r>
      <rPr>
        <b/>
        <sz val="12"/>
        <color theme="1"/>
        <rFont val="Times New Roman"/>
        <family val="1"/>
        <charset val="204"/>
      </rPr>
      <t xml:space="preserve">Мероприятие исполнено: </t>
    </r>
    <r>
      <rPr>
        <sz val="12"/>
        <color theme="1"/>
        <rFont val="Times New Roman"/>
        <family val="1"/>
        <charset val="204"/>
      </rPr>
      <t>Экпертиза № СЭП-0016/22 от 02.08.2022 г.</t>
    </r>
  </si>
  <si>
    <t>2.55</t>
  </si>
  <si>
    <t xml:space="preserve">Разработка ПСД на строительство распределительных  сетей водопровода и канализации мкр. "Боралдай". Алатауский район            </t>
  </si>
  <si>
    <r>
      <t>Мероприятие исполнено, переходящее на 2023 год:</t>
    </r>
    <r>
      <rPr>
        <sz val="12"/>
        <color theme="1"/>
        <rFont val="Times New Roman"/>
        <family val="1"/>
        <charset val="204"/>
      </rPr>
      <t xml:space="preserve"> Увеличение суммы в ноябре 2022 года.</t>
    </r>
    <r>
      <rPr>
        <b/>
        <sz val="12"/>
        <color theme="1"/>
        <rFont val="Times New Roman"/>
        <family val="1"/>
        <charset val="204"/>
      </rPr>
      <t xml:space="preserve"> </t>
    </r>
    <r>
      <rPr>
        <sz val="12"/>
        <color theme="1"/>
        <rFont val="Times New Roman"/>
        <family val="1"/>
        <charset val="204"/>
      </rPr>
      <t>Договор многолетний. Строительно-монтажные работы выполнены согласно графика работ. Срок завершения объекта 2023 год.</t>
    </r>
  </si>
  <si>
    <t>2.56</t>
  </si>
  <si>
    <t>Разработка ПСД  по водоснабжению и водоотведению 60 улиц  Жетысуского района</t>
  </si>
  <si>
    <r>
      <rPr>
        <b/>
        <sz val="12"/>
        <color theme="1"/>
        <rFont val="Times New Roman"/>
        <family val="1"/>
        <charset val="204"/>
      </rPr>
      <t xml:space="preserve">Мероприятие исполнено: </t>
    </r>
    <r>
      <rPr>
        <sz val="12"/>
        <color theme="1"/>
        <rFont val="Times New Roman"/>
        <family val="1"/>
        <charset val="204"/>
      </rPr>
      <t>Экпертиза № КСК-0007/22 от 26.07.2022 г.</t>
    </r>
  </si>
  <si>
    <t>2.57</t>
  </si>
  <si>
    <t>Разработка ПСД строительства наружных сетей канализации по ул 2я-Кастекская, ул Монгольская ул Есентайская, ул Кожамкулова, ул Рахманинова, ул Бруно Алмалинского района.</t>
  </si>
  <si>
    <t>2.58</t>
  </si>
  <si>
    <t>Разработка ПСД строительства наружных сетей канализации ул Халиулина, Медеуского района</t>
  </si>
  <si>
    <t>2.59</t>
  </si>
  <si>
    <t xml:space="preserve">Разработка проектно-сметной документации по объекту: "Строительство сетей водопровода и канализации  садоводческих обществ расположенных в мкр.Кенсай, Медеуского района г.Алматы" </t>
  </si>
  <si>
    <t>2.60</t>
  </si>
  <si>
    <t>Разработка ПСД по объекту:  Развития сетей водоснабжения и водоотведения присоединенных поселков г.Алматы. Строительство распределительных сетей водопровода и канализации в поселке "Альмерек", Турксибского района г.Алматы (2 очередь)</t>
  </si>
  <si>
    <r>
      <rPr>
        <b/>
        <sz val="12"/>
        <color theme="1"/>
        <rFont val="Times New Roman"/>
        <family val="1"/>
        <charset val="204"/>
      </rPr>
      <t xml:space="preserve">Мероприятие исполнено: </t>
    </r>
    <r>
      <rPr>
        <sz val="12"/>
        <color theme="1"/>
        <rFont val="Times New Roman"/>
        <family val="1"/>
        <charset val="204"/>
      </rPr>
      <t>Экпертиза № 02-0099/22 от 30.06.2022 г</t>
    </r>
  </si>
  <si>
    <t>2.61</t>
  </si>
  <si>
    <t>Разработка ПСД развития сетей водопровода и водоотведения по ул. Закарпатская в Турксибском районе</t>
  </si>
  <si>
    <t>2.62</t>
  </si>
  <si>
    <t>Разработка ПСД на строительство сетей водопровода и канализации в  мкр. "Маяк"</t>
  </si>
  <si>
    <r>
      <rPr>
        <b/>
        <sz val="12"/>
        <color theme="1"/>
        <rFont val="Times New Roman"/>
        <family val="1"/>
        <charset val="204"/>
      </rPr>
      <t xml:space="preserve">Мероприятие исполнено: </t>
    </r>
    <r>
      <rPr>
        <sz val="12"/>
        <color theme="1"/>
        <rFont val="Times New Roman"/>
        <family val="1"/>
        <charset val="204"/>
      </rPr>
      <t xml:space="preserve">Экпертиза № СЭП-0015/22 от 02.08.2022 </t>
    </r>
  </si>
  <si>
    <t xml:space="preserve">Разработка проектно-сметной документации по объекту: "Строительство распределительных сетей водопровода и канализации в мкр. Акбулак Алатауского района (2 очередь)"
</t>
  </si>
  <si>
    <r>
      <t xml:space="preserve">Мероприятие исполнено, переходящее на 2023 год: </t>
    </r>
    <r>
      <rPr>
        <sz val="12"/>
        <color theme="1"/>
        <rFont val="Times New Roman"/>
        <family val="1"/>
        <charset val="204"/>
      </rPr>
      <t>Договор многолетний. Выход экспертизы 2023 год.</t>
    </r>
  </si>
  <si>
    <t>Корректировка проектно-сметной документации по объекту: "Реконструкция насосной станции НС-1 и внешних инженерных сетей в городе Алматы"</t>
  </si>
  <si>
    <t>Разработка проектно-сметной документации по объекту: «Строительство распределительных сетей водопровода и водоотведения мкр.Акжар (3 очередь), Наурызбайского района»</t>
  </si>
  <si>
    <t>2023г.</t>
  </si>
  <si>
    <t>Разработка ПСД по объекту: Строительство сетей водоснабжения и канализации в мкр. Алгабас, Алатауского района (3 оч)</t>
  </si>
  <si>
    <r>
      <rPr>
        <b/>
        <sz val="12"/>
        <color theme="1"/>
        <rFont val="Times New Roman"/>
        <family val="1"/>
        <charset val="204"/>
      </rPr>
      <t xml:space="preserve">Мероприятие исполнено: </t>
    </r>
    <r>
      <rPr>
        <sz val="12"/>
        <color theme="1"/>
        <rFont val="Times New Roman"/>
        <family val="1"/>
        <charset val="204"/>
      </rPr>
      <t>Экпертиза № AEG-0010/22 от 17.05.2022 г.</t>
    </r>
  </si>
  <si>
    <t>Разработка ПСД на строительство распределительных сетей водопровода и канализации квадрате пр. Абая, ул. Момышулы, ул. Сайна, ул. Мустай Карим в мкр. Мамыр-4, Ауэзовского района г. Алматы</t>
  </si>
  <si>
    <t>Разработка ПСД на строительство распределительных сетей водопровода и канализации в квадрате улиц Арычная, Ыкылас, Западная, Вишневая, Малиновая, Виноградная Ауэзовского района г. Алматы</t>
  </si>
  <si>
    <t>Разработка ПСД на строительство распределительных сетей водопровода и канализации в квадрате ул. Сайна, ул. Шаляпина, ул. Яссауи, ул. Жандосова Ауэзовского района г. Алматы</t>
  </si>
  <si>
    <t>Разработка ПСД по объекту: "Строительство сетей канализации в Медеуском районе по ул. Сағадат Нұрмағамбетов, ул. Р. Баглановой (ул. Жабаева), ул. Бигельдинова, ул. Мангистауская, ул. Радлова, ул. Трофимова, ул. Сахариева, ул. Хмелева, ул. Топоркова, ул. Максимова, ул. Домбыра, ул. Басбатыр г. Алматы"</t>
  </si>
  <si>
    <r>
      <rPr>
        <b/>
        <sz val="12"/>
        <color theme="1"/>
        <rFont val="Times New Roman"/>
        <family val="1"/>
        <charset val="204"/>
      </rPr>
      <t xml:space="preserve">Мероприятие исполнено: </t>
    </r>
    <r>
      <rPr>
        <sz val="12"/>
        <color theme="1"/>
        <rFont val="Times New Roman"/>
        <family val="1"/>
        <charset val="204"/>
      </rPr>
      <t>Экпертиза № AEG-0012/22 от 23.11.2022 г.</t>
    </r>
  </si>
  <si>
    <t xml:space="preserve">Разработка ПСД по объекту: Реконструкция загородного коллектора № 1 </t>
  </si>
  <si>
    <t>Разработка ПСД по объекту: Реконструкция загородного коллектора № 2.3</t>
  </si>
  <si>
    <t>Разработка ПСД по объекту: "Строительство распределительных сетей водопровода и водоотведения мкр.Акжар (2 очередь), Найрзбайского района"</t>
  </si>
  <si>
    <t>3</t>
  </si>
  <si>
    <t>Теплоснабжение:</t>
  </si>
  <si>
    <t>3.1</t>
  </si>
  <si>
    <t>Разработка ПСД по объекту: Реконструкция котельной расположенная по ул. Вокзальная, в мкр. Кемел Жетысуского района в г. Алматы</t>
  </si>
  <si>
    <t>3.2</t>
  </si>
  <si>
    <t>Разработка ПСД по объекту: Реконструкция котельной Солнечная, Жетысуского района в г. Алматы</t>
  </si>
  <si>
    <t>2023-2024 гг.</t>
  </si>
  <si>
    <t>3.3</t>
  </si>
  <si>
    <t>Развитие сетей теплоснабжения для развития присоединенных поселков к г. Алматы. Расширение котельной МЖК "Премьера", МЖК "Елим-Ай", КГ "Елисейские поля" в Наурызбайском районе с увеличением мощностей. 2 очередь строительства</t>
  </si>
  <si>
    <t>3.4</t>
  </si>
  <si>
    <t>Разработка ПСД по реконструкции тепловых сетей "Реконструкция ТМ-1 от ТК 1-6, по ул.Ходжанова до ЦТРП"</t>
  </si>
  <si>
    <t>3.5</t>
  </si>
  <si>
    <t>Реконструкция тепломагистрали ТМ 18 "Айнабулак" от НС-18 до НС-19 до ТК 18-51, с реконструкцией НС-17, 19. Тепловые сети</t>
  </si>
  <si>
    <t>3.6</t>
  </si>
  <si>
    <t xml:space="preserve">Реконструкция тепломагистрали ТМ 18 "Айнабулак" от НС-18 до НС-19 до ТК 18-51 с реконструкцией НС-17, 19. Насосная станция № 17 </t>
  </si>
  <si>
    <t>3.7</t>
  </si>
  <si>
    <t>Строительство тепловых сетей от ул. Жетебаева 9 до ул.Каипова 1, Молодежная 11,12 Ибрагимова 20 в микрорайоне Алатау Медеуского района г. Алматы</t>
  </si>
  <si>
    <t>2021г</t>
  </si>
  <si>
    <r>
      <t xml:space="preserve">Мероприятие исполнено. </t>
    </r>
    <r>
      <rPr>
        <sz val="12"/>
        <color theme="1"/>
        <rFont val="Times New Roman"/>
        <family val="1"/>
        <charset val="204"/>
      </rPr>
      <t>Объект завершен в 2021 году</t>
    </r>
  </si>
  <si>
    <t>3.8</t>
  </si>
  <si>
    <t>Реконструкция тепловых сетей города Алматы. Реконструкция тепломагистрали от М-4В от ТК 3-28а до ТК 4-24В до ТК 4-29В</t>
  </si>
  <si>
    <t>3.9</t>
  </si>
  <si>
    <t>Реконструкция магистральных тепловых сетей города Алматы. Реконструкция участка тепломагистрали М-2 от ТЭЦ-1 до НС-2</t>
  </si>
  <si>
    <t>3.10</t>
  </si>
  <si>
    <t>Реконструкция Южной районной котельной в г. Алматы</t>
  </si>
  <si>
    <t>3.11</t>
  </si>
  <si>
    <t>Перевод на газ ТЭЦ-2(инвест)</t>
  </si>
  <si>
    <t>2022-2024 гг.</t>
  </si>
  <si>
    <t xml:space="preserve">  АлЭС,УЭиИР, ДК</t>
  </si>
  <si>
    <t>ЗС (инвест)</t>
  </si>
  <si>
    <t>4</t>
  </si>
  <si>
    <t>Газификация объектов образования:</t>
  </si>
  <si>
    <t>4.1</t>
  </si>
  <si>
    <t>Перевод на газ объектов образованияАлатауского района  (КГУ ОШ №156, КГУ ОШ №179, ясли сад  №78)</t>
  </si>
  <si>
    <t>4.2</t>
  </si>
  <si>
    <t>Перевод на газ объектов образования Медеуского района ( КГУ ОШ №7,ОСШ №194,ОСШ №197,  КГУ ОШ №99)</t>
  </si>
  <si>
    <t>4.3</t>
  </si>
  <si>
    <t xml:space="preserve">Строительство перевода котельной на природный газ Алматинского колледжа телекоммуникаций и машиностроения, расположенного по адресу: ул. Заветная, 41 в Турксибском районе </t>
  </si>
  <si>
    <t>4.4</t>
  </si>
  <si>
    <t>Перевод на газ объектов образования Турксибского района (КГУ ОШ №195, КГУ ОШ №157)</t>
  </si>
  <si>
    <t>4.5</t>
  </si>
  <si>
    <t>Перевод на газ объектов образования Турксибского района (Алматинский колледж машиностроения и телекоммуникации)</t>
  </si>
  <si>
    <t>4.6</t>
  </si>
  <si>
    <t>Разработка ПСД по объекту: "Строительство магистральных сетей газоснабжения для МЖД расположенных по адресу: г.Алматы, Турксибский район, мкр. Кайрат, южнее улицы Бухтарминская (Восточные ворота)</t>
  </si>
  <si>
    <r>
      <t xml:space="preserve">Мероприятие исполнено, переходящее на 2023 год: </t>
    </r>
    <r>
      <rPr>
        <sz val="12"/>
        <color theme="1"/>
        <rFont val="Times New Roman"/>
        <family val="1"/>
        <charset val="204"/>
      </rPr>
      <t>Договор многолетний. Снятие суммы согласно постановления 4/648 от 2 декабря 2022 года. Строительно-монтажные работы выполнены согласно графика работ. Срок завершения объекта 2023 год.</t>
    </r>
  </si>
  <si>
    <t>5</t>
  </si>
  <si>
    <t>Дорожная карта по реализации Программы развития города Алматы до 2025 года и среднесрочные перспективы до 2030 года по разделу "Повышение качества услуг в ЖКХ"</t>
  </si>
  <si>
    <t>5.1</t>
  </si>
  <si>
    <t>Строительство  кустового водозабора Барлык</t>
  </si>
  <si>
    <t>2023-2025 гг.</t>
  </si>
  <si>
    <t>Алматы Су, УЭиВ</t>
  </si>
  <si>
    <t>МБ-120, РБ-3680</t>
  </si>
  <si>
    <t>ДК</t>
  </si>
  <si>
    <t>5.2</t>
  </si>
  <si>
    <t>Строительство 280 км водопроводных сетей</t>
  </si>
  <si>
    <t>2023-2030 гг.</t>
  </si>
  <si>
    <t>5.3</t>
  </si>
  <si>
    <t>Ежегодная реконструкция 104 км сетей водоснабжения</t>
  </si>
  <si>
    <t>5.4</t>
  </si>
  <si>
    <t>Проект строительства водопровода  между зонами водоснабжения  (Закольцовка существующих сетей от водопроводной площадки №29 до водозаборного куста №3)</t>
  </si>
  <si>
    <t>2023-2026 гг.</t>
  </si>
  <si>
    <t>5.5</t>
  </si>
  <si>
    <t>Реконструкция 3-х ниток Талгарских водоводов до водопроводной площадки №29, включая обеспечение ТЭЦ-1 водоснабжением</t>
  </si>
  <si>
    <t>5.6</t>
  </si>
  <si>
    <t>Строительство водоводов вдоль БАКАД  от Талгарского подземного водозабора до ТЭЦ-2</t>
  </si>
  <si>
    <t>5.7</t>
  </si>
  <si>
    <t>Строительство 16 канализационных насосных станций в Алатауском районе</t>
  </si>
  <si>
    <t>УЭиВ, Алатауский район</t>
  </si>
  <si>
    <t>5.8</t>
  </si>
  <si>
    <t>Строительство 13 канализационных насосных станций в Жетысуском районе</t>
  </si>
  <si>
    <t>УЭиВ,  Жетысуский район</t>
  </si>
  <si>
    <t>МБ-1000, РБ-8000</t>
  </si>
  <si>
    <t>5.9</t>
  </si>
  <si>
    <t>Строительство 1 канализационной насосной станции в Турксибском районе</t>
  </si>
  <si>
    <t>УЭиВ,  Турксибский район</t>
  </si>
  <si>
    <t>5.10</t>
  </si>
  <si>
    <t xml:space="preserve">Запуск Западного коллектора протяженностью 34 км </t>
  </si>
  <si>
    <t>2023-2027 гг.</t>
  </si>
  <si>
    <t>УЭиВ,  Алатауский район</t>
  </si>
  <si>
    <t>5.11</t>
  </si>
  <si>
    <t>Реконструкция Загородного коллектора (три нитки по 14 км), реконструкция канализационно-очистной станции, критически важных КНС-2 и КНС-2А</t>
  </si>
  <si>
    <t>5.12</t>
  </si>
  <si>
    <t>Реконструкция канализационных очистных сооружений (КОС)</t>
  </si>
  <si>
    <t>5.13</t>
  </si>
  <si>
    <t>Полная реконструкция цеха механической очистки сточных вод</t>
  </si>
  <si>
    <t>МБ-140, РБ-4000</t>
  </si>
  <si>
    <t>5.14</t>
  </si>
  <si>
    <t>Завершение реконструкции цеха биологической очистки сточных вод</t>
  </si>
  <si>
    <t>МБ-150, РБ-3000</t>
  </si>
  <si>
    <t>5.15</t>
  </si>
  <si>
    <t xml:space="preserve">Полная реконструкция цеха илопроводов в 3 нитки, с общей протяженностью 36 км  </t>
  </si>
  <si>
    <t>МБ-100, РБ-1000</t>
  </si>
  <si>
    <t>5.16</t>
  </si>
  <si>
    <t>Полная реконструкция Сорбулакского отводного канала</t>
  </si>
  <si>
    <t>МБ-350, РБ-6000</t>
  </si>
  <si>
    <t>5.17</t>
  </si>
  <si>
    <t>Полная реконструкция Каскеленского дюкера (5 ниток, протяженностью  
- 5 432 м. каждая)</t>
  </si>
  <si>
    <t>МБ-250, РБ-10250</t>
  </si>
  <si>
    <t>5.18</t>
  </si>
  <si>
    <t xml:space="preserve">Модернизация системы аэрации </t>
  </si>
  <si>
    <t>5.19</t>
  </si>
  <si>
    <t>Модернизация технологической схемы очистки сточных вод канализационных очистных сооружений г. Алматы. Строительство сооружений по обработке осадка на площадке канализационных очистных сооружений  г. Алматы</t>
  </si>
  <si>
    <t>МБ-64, РБ-4800</t>
  </si>
  <si>
    <t>5.20</t>
  </si>
  <si>
    <t>Реконструкция аварийно-сбросного канала канализационных очистных сооружений г. Алматы</t>
  </si>
  <si>
    <t>МБ-25, РБ-2000</t>
  </si>
  <si>
    <t>5.21</t>
  </si>
  <si>
    <t>Полная реконструкция  коллекторов  от Д= 800-1 000 мм, протяженностью -  до 10 км</t>
  </si>
  <si>
    <t>МБ-152, РБ-10193</t>
  </si>
  <si>
    <t>5.22</t>
  </si>
  <si>
    <t>Полная реконструкция  коллекторов  от Д= 1 000-1 500 мм, протяженностью -  до 25 км</t>
  </si>
  <si>
    <t>МБ-253, РБ-22655</t>
  </si>
  <si>
    <t>5.23</t>
  </si>
  <si>
    <t xml:space="preserve">Проект модернизация систем автоматизации и КИПиА ГКП на ПХВ "Алматы Су"   </t>
  </si>
  <si>
    <t>5.24</t>
  </si>
  <si>
    <t xml:space="preserve">Реализация проекта "Цифровой водоканал" ГКП на ПХВ "Алматы Су"   </t>
  </si>
  <si>
    <t>5.25</t>
  </si>
  <si>
    <t>По зоне АлЭС новое строительство тепловых сетей</t>
  </si>
  <si>
    <t>5.26</t>
  </si>
  <si>
    <t>По южной зоне АТКЭ новое строительство тепловых сетей</t>
  </si>
  <si>
    <t>5.27</t>
  </si>
  <si>
    <t>Строительство тепловых сетей (зона котельной Аккент) (западный полицентр)</t>
  </si>
  <si>
    <t>5.28</t>
  </si>
  <si>
    <t>Строительство тепловых сетей (зона котельной Премьера) (юго-западный полицентр)</t>
  </si>
  <si>
    <t>5.29</t>
  </si>
  <si>
    <t>Строительство тепловых сетей (зона ЖД Вокзала №1) (северный полицентр)</t>
  </si>
  <si>
    <t>5.30</t>
  </si>
  <si>
    <t>Строительство тепловых сетей (котельная Кайрат 190 Гка/час) В (восточные ворота)</t>
  </si>
  <si>
    <t>5.31</t>
  </si>
  <si>
    <t>Котельная "Аэропорт"</t>
  </si>
  <si>
    <t>УЭиВ, ТОО "АТКЭ"</t>
  </si>
  <si>
    <t>5.32</t>
  </si>
  <si>
    <t>СВК (Северо-восточная котельная)</t>
  </si>
  <si>
    <t>5.33</t>
  </si>
  <si>
    <t>Реконструкция малых котельных (ветхие) 21 шт</t>
  </si>
  <si>
    <t>5.34</t>
  </si>
  <si>
    <t xml:space="preserve">Перевод электрических сетей напряжением 220 кВ в кабельное </t>
  </si>
  <si>
    <t>УЭиВ, АЖК</t>
  </si>
  <si>
    <t>МБ-17500, РБ-17500</t>
  </si>
  <si>
    <t>5.35</t>
  </si>
  <si>
    <t>Строительство ПС "Кирпичная"</t>
  </si>
  <si>
    <t>МБ-3500, РБ-3500</t>
  </si>
  <si>
    <t>5.36</t>
  </si>
  <si>
    <t>Строительство ПС "Айнабулак новая"</t>
  </si>
  <si>
    <t>ЧИ</t>
  </si>
  <si>
    <t>5.37</t>
  </si>
  <si>
    <t>Строительство ПС "Каскад 2"</t>
  </si>
  <si>
    <t>5.38</t>
  </si>
  <si>
    <t>Строительство ПС "Восточные ворота"</t>
  </si>
  <si>
    <t>5.39</t>
  </si>
  <si>
    <t xml:space="preserve">Строительство ЛЭП 220 кВ </t>
  </si>
  <si>
    <t>5.40</t>
  </si>
  <si>
    <t xml:space="preserve">Строительство ЛЭП 110 кВ </t>
  </si>
  <si>
    <t>5.41</t>
  </si>
  <si>
    <t>Распределительные сети электроснабжения в полицентрах "Север", "Юго-Запад", "Запад", "Исторический центр", а также в Бостандыкском и Медеуском районах</t>
  </si>
  <si>
    <t>5.42</t>
  </si>
  <si>
    <t>Строительство биогазовой станции мощностью не менее 5 Мвт/час на Станции канализационных очистных сооружений</t>
  </si>
  <si>
    <t>частные инвесторы</t>
  </si>
  <si>
    <t>5.43</t>
  </si>
  <si>
    <t>Строительство новых линий наружного освещения с установкой более 6 тыс. светоточек</t>
  </si>
  <si>
    <t>5.44</t>
  </si>
  <si>
    <t xml:space="preserve">Установка 4 120 светоточек в рамках строительства новых парковых территорий (см. пункт 3.1 в разделе "Зеленый Алматы") </t>
  </si>
  <si>
    <t xml:space="preserve">УЭиОС, Аппараты акимов районов </t>
  </si>
  <si>
    <t>5.45</t>
  </si>
  <si>
    <t>Строительство 3 156 светоточек в рамках освещения 486 дворов</t>
  </si>
  <si>
    <t xml:space="preserve">Аппараты акимов районов </t>
  </si>
  <si>
    <t>5.46</t>
  </si>
  <si>
    <t>Архитектурная подсветка зданий, памятников и культовых сооружений</t>
  </si>
  <si>
    <t xml:space="preserve">Аппараты акимов районов, УЭиВ, УС, УК </t>
  </si>
  <si>
    <t>Стоимость строительства будет определена после разработки мастер-плана</t>
  </si>
  <si>
    <t>5.47</t>
  </si>
  <si>
    <t>Модернизация линии наружного освещения с заменой старых 27 тыс. изношенных ламп на новые LED лампы с поддержкой SMART системы</t>
  </si>
  <si>
    <t>5.48</t>
  </si>
  <si>
    <t>Модернизация 164 пунктов питания старого образца на новые шкафы управления наружным освещением (ШУНО)</t>
  </si>
  <si>
    <t>2024 г</t>
  </si>
  <si>
    <t>5.49</t>
  </si>
  <si>
    <t xml:space="preserve">Обеспечение 100% газификации жилых домов города </t>
  </si>
  <si>
    <t>КТГА, УЭиВ</t>
  </si>
  <si>
    <t>5.50</t>
  </si>
  <si>
    <t>Обеспечение бесперебойным теплоснабжением и горячей водой. Ежегодная реконструкция 39 км теплосетей</t>
  </si>
  <si>
    <r>
      <rPr>
        <b/>
        <sz val="12"/>
        <color theme="1"/>
        <rFont val="Times New Roman"/>
        <family val="1"/>
        <charset val="204"/>
      </rPr>
      <t>Мероприятие исполнено:</t>
    </r>
    <r>
      <rPr>
        <sz val="12"/>
        <color theme="1"/>
        <rFont val="Times New Roman"/>
        <family val="1"/>
        <charset val="204"/>
      </rPr>
      <t xml:space="preserve"> В 2022 году вместо планого 60 км реконструировано 70 км электрических сетей, 18 ТП, 1 ПС</t>
    </r>
  </si>
  <si>
    <t>2.16</t>
  </si>
  <si>
    <t>2.17</t>
  </si>
  <si>
    <t>2.19</t>
  </si>
  <si>
    <t>2.20</t>
  </si>
  <si>
    <r>
      <rPr>
        <b/>
        <sz val="12"/>
        <color theme="1"/>
        <rFont val="Times New Roman"/>
        <family val="1"/>
        <charset val="204"/>
      </rPr>
      <t xml:space="preserve">Мероприятие исполнено, переходящее на 2023 год: </t>
    </r>
    <r>
      <rPr>
        <sz val="12"/>
        <color theme="1"/>
        <rFont val="Times New Roman"/>
        <family val="1"/>
        <charset val="204"/>
      </rPr>
      <t>Договор многолетний. Строительно-монтажные работы выполнены согласно графика работ. Срок завершения объекта 2023 год.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</si>
</sst>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0\ _₸_-;\-* #,##0.0\ _₸_-;_-* &quot;-&quot;??\ _₸_-;_-@_-"/>
  </numFmts>
  <fonts count="8" x14ac:knownFonts="1">
    <font>
      <sz val="11"/>
      <color theme="1"/>
      <name val="Calibri"/>
      <family val="2"/>
      <scheme val="minor"/>
    </font>
    <font>
      <sz val="11"/>
      <color theme="1"/>
      <name val="Calibri"/>
      <family val="2"/>
      <scheme val="minor"/>
    </font>
    <font>
      <sz val="12"/>
      <color theme="1"/>
      <name val="Times New Roman"/>
      <family val="1"/>
      <charset val="204"/>
    </font>
    <font>
      <sz val="10"/>
      <name val="Arial"/>
      <family val="2"/>
      <charset val="204"/>
    </font>
    <font>
      <sz val="12"/>
      <name val="Times New Roman"/>
      <family val="1"/>
      <charset val="204"/>
    </font>
    <font>
      <b/>
      <sz val="12"/>
      <name val="Times New Roman"/>
      <family val="1"/>
      <charset val="204"/>
    </font>
    <font>
      <b/>
      <sz val="12"/>
      <color theme="1"/>
      <name val="Times New Roman"/>
      <family val="1"/>
      <charset val="204"/>
    </font>
    <font>
      <i/>
      <sz val="12"/>
      <color theme="1"/>
      <name val="Times New Roman"/>
      <family val="1"/>
      <charset val="204"/>
    </font>
  </fonts>
  <fills count="4">
    <fill>
      <patternFill patternType="none"/>
    </fill>
    <fill>
      <patternFill patternType="gray125"/>
    </fill>
    <fill>
      <patternFill patternType="solid">
        <fgColor theme="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3" fillId="0" borderId="0"/>
    <xf numFmtId="0" fontId="3" fillId="0" borderId="0"/>
  </cellStyleXfs>
  <cellXfs count="72">
    <xf numFmtId="0" fontId="0" fillId="0" borderId="0" xfId="0"/>
    <xf numFmtId="0" fontId="2" fillId="0" borderId="0" xfId="0" applyFont="1" applyFill="1" applyAlignment="1">
      <alignment horizontal="center"/>
    </xf>
    <xf numFmtId="0" fontId="2" fillId="0" borderId="0" xfId="0" applyFont="1" applyFill="1"/>
    <xf numFmtId="2" fontId="5" fillId="0" borderId="0" xfId="2" applyNumberFormat="1" applyFont="1" applyFill="1" applyBorder="1" applyAlignment="1">
      <alignment horizontal="left" vertical="center" wrapText="1"/>
    </xf>
    <xf numFmtId="2" fontId="4" fillId="0" borderId="0" xfId="2" applyNumberFormat="1" applyFont="1" applyFill="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2" xfId="0" applyFont="1" applyFill="1" applyBorder="1" applyAlignment="1">
      <alignment horizontal="center" vertical="center" wrapText="1"/>
    </xf>
    <xf numFmtId="0" fontId="2" fillId="0" borderId="2" xfId="0" applyFont="1" applyFill="1" applyBorder="1"/>
    <xf numFmtId="0" fontId="2" fillId="0" borderId="2" xfId="0" applyFont="1" applyFill="1" applyBorder="1" applyAlignment="1">
      <alignment horizontal="center"/>
    </xf>
    <xf numFmtId="0" fontId="6" fillId="0" borderId="2" xfId="0" applyFont="1" applyFill="1" applyBorder="1"/>
    <xf numFmtId="0" fontId="6" fillId="0" borderId="2" xfId="0" applyFont="1" applyFill="1" applyBorder="1" applyAlignment="1">
      <alignment horizontal="center"/>
    </xf>
    <xf numFmtId="164" fontId="6" fillId="0" borderId="2" xfId="0" applyNumberFormat="1" applyFont="1" applyFill="1" applyBorder="1"/>
    <xf numFmtId="0" fontId="6" fillId="0" borderId="2" xfId="0" applyFont="1" applyFill="1" applyBorder="1" applyAlignment="1">
      <alignment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165" fontId="2" fillId="0" borderId="2" xfId="1" applyNumberFormat="1" applyFont="1" applyFill="1" applyBorder="1" applyAlignment="1">
      <alignment horizontal="right"/>
    </xf>
    <xf numFmtId="165" fontId="6" fillId="0" borderId="2" xfId="0" applyNumberFormat="1" applyFont="1" applyFill="1" applyBorder="1"/>
    <xf numFmtId="49" fontId="6" fillId="0" borderId="2" xfId="0" applyNumberFormat="1" applyFont="1" applyFill="1" applyBorder="1" applyAlignment="1">
      <alignment horizontal="center"/>
    </xf>
    <xf numFmtId="164" fontId="6" fillId="0" borderId="2" xfId="1" applyFont="1" applyFill="1" applyBorder="1"/>
    <xf numFmtId="49" fontId="2" fillId="0" borderId="2" xfId="0" applyNumberFormat="1" applyFont="1" applyFill="1" applyBorder="1" applyAlignment="1">
      <alignment horizontal="center"/>
    </xf>
    <xf numFmtId="0" fontId="4" fillId="0" borderId="2" xfId="0" applyFont="1" applyFill="1" applyBorder="1" applyAlignment="1">
      <alignment horizontal="center" vertical="center" wrapText="1"/>
    </xf>
    <xf numFmtId="164" fontId="2" fillId="0" borderId="2" xfId="1" applyFont="1" applyFill="1" applyBorder="1"/>
    <xf numFmtId="164" fontId="2" fillId="0" borderId="2" xfId="0" applyNumberFormat="1" applyFont="1" applyFill="1" applyBorder="1"/>
    <xf numFmtId="0" fontId="2" fillId="2" borderId="2" xfId="0" applyFont="1" applyFill="1" applyBorder="1" applyAlignment="1">
      <alignment wrapText="1"/>
    </xf>
    <xf numFmtId="164" fontId="2" fillId="2" borderId="2" xfId="0" applyNumberFormat="1" applyFont="1" applyFill="1" applyBorder="1"/>
    <xf numFmtId="2" fontId="4" fillId="0" borderId="2" xfId="3" applyNumberFormat="1" applyFont="1" applyFill="1" applyBorder="1" applyAlignment="1">
      <alignment horizontal="center" vertical="center" wrapText="1"/>
    </xf>
    <xf numFmtId="0" fontId="2" fillId="2" borderId="2" xfId="0" applyFont="1" applyFill="1" applyBorder="1"/>
    <xf numFmtId="164" fontId="2" fillId="0" borderId="2" xfId="1" applyFont="1" applyFill="1" applyBorder="1" applyAlignment="1">
      <alignment horizontal="center"/>
    </xf>
    <xf numFmtId="1" fontId="2" fillId="0" borderId="2"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6" fillId="2" borderId="2" xfId="0" applyFont="1" applyFill="1" applyBorder="1" applyAlignment="1">
      <alignment wrapText="1"/>
    </xf>
    <xf numFmtId="164" fontId="6" fillId="2" borderId="2" xfId="0" applyNumberFormat="1" applyFont="1" applyFill="1" applyBorder="1"/>
    <xf numFmtId="0" fontId="6" fillId="0" borderId="0" xfId="0" applyFont="1" applyFill="1"/>
    <xf numFmtId="0" fontId="2" fillId="3" borderId="2" xfId="0" applyFont="1" applyFill="1" applyBorder="1" applyAlignment="1">
      <alignment wrapText="1"/>
    </xf>
    <xf numFmtId="164" fontId="2" fillId="3" borderId="2" xfId="0" applyNumberFormat="1" applyFont="1" applyFill="1" applyBorder="1"/>
    <xf numFmtId="164" fontId="6" fillId="3" borderId="2" xfId="0" applyNumberFormat="1" applyFont="1" applyFill="1" applyBorder="1"/>
    <xf numFmtId="0" fontId="6" fillId="3" borderId="2" xfId="0" applyFont="1" applyFill="1" applyBorder="1" applyAlignment="1">
      <alignment wrapText="1"/>
    </xf>
    <xf numFmtId="0" fontId="2" fillId="0" borderId="1" xfId="0" applyFont="1" applyFill="1" applyBorder="1" applyAlignment="1">
      <alignment horizontal="center"/>
    </xf>
    <xf numFmtId="0" fontId="2" fillId="0" borderId="3" xfId="0" applyFont="1" applyFill="1" applyBorder="1" applyAlignment="1">
      <alignment horizontal="center"/>
    </xf>
    <xf numFmtId="0" fontId="6" fillId="0" borderId="1" xfId="0" applyFont="1" applyFill="1" applyBorder="1" applyAlignment="1">
      <alignment horizontal="left" wrapText="1"/>
    </xf>
    <xf numFmtId="0" fontId="6" fillId="0" borderId="3" xfId="0" applyFont="1" applyFill="1" applyBorder="1" applyAlignment="1">
      <alignment horizontal="left" wrapText="1"/>
    </xf>
    <xf numFmtId="49" fontId="2" fillId="0" borderId="1" xfId="0" applyNumberFormat="1" applyFont="1" applyFill="1" applyBorder="1" applyAlignment="1">
      <alignment horizontal="center"/>
    </xf>
    <xf numFmtId="49" fontId="2" fillId="0" borderId="3" xfId="0" applyNumberFormat="1" applyFont="1" applyFill="1" applyBorder="1" applyAlignment="1">
      <alignment horizontal="center"/>
    </xf>
    <xf numFmtId="0" fontId="2" fillId="0" borderId="1" xfId="0" applyFont="1" applyFill="1" applyBorder="1" applyAlignment="1">
      <alignment horizontal="center" wrapText="1"/>
    </xf>
    <xf numFmtId="0" fontId="2" fillId="0" borderId="3" xfId="0" applyFont="1" applyFill="1" applyBorder="1" applyAlignment="1">
      <alignment horizontal="center" wrapText="1"/>
    </xf>
    <xf numFmtId="1" fontId="4" fillId="0" borderId="1"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49" fontId="2" fillId="0" borderId="4" xfId="0" applyNumberFormat="1" applyFont="1" applyFill="1" applyBorder="1" applyAlignment="1">
      <alignment horizontal="center"/>
    </xf>
    <xf numFmtId="0" fontId="2" fillId="0" borderId="4" xfId="0" applyFont="1" applyFill="1" applyBorder="1" applyAlignment="1">
      <alignment horizontal="left" wrapText="1"/>
    </xf>
    <xf numFmtId="0" fontId="2" fillId="0" borderId="4" xfId="0" applyFont="1" applyFill="1" applyBorder="1" applyAlignment="1">
      <alignment horizontal="center"/>
    </xf>
    <xf numFmtId="0" fontId="2" fillId="0" borderId="4"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4" xfId="0" applyFont="1" applyFill="1" applyBorder="1" applyAlignment="1">
      <alignment horizontal="left" wrapText="1"/>
    </xf>
    <xf numFmtId="49" fontId="2" fillId="2" borderId="1" xfId="0" applyNumberFormat="1" applyFont="1" applyFill="1" applyBorder="1" applyAlignment="1">
      <alignment horizontal="center"/>
    </xf>
    <xf numFmtId="49" fontId="2" fillId="2" borderId="3" xfId="0" applyNumberFormat="1" applyFont="1" applyFill="1" applyBorder="1" applyAlignment="1">
      <alignment horizont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2" fontId="4" fillId="0" borderId="0" xfId="2" applyNumberFormat="1" applyFont="1" applyFill="1" applyBorder="1" applyAlignment="1">
      <alignment horizontal="left" vertical="center" wrapText="1"/>
    </xf>
    <xf numFmtId="0" fontId="6"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164" fontId="6" fillId="2" borderId="2" xfId="1" applyFont="1" applyFill="1" applyBorder="1"/>
  </cellXfs>
  <cellStyles count="4">
    <cellStyle name="Обычный" xfId="0" builtinId="0"/>
    <cellStyle name="Обычный 2 2" xfId="3"/>
    <cellStyle name="Обычный 2 5"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9"/>
  <sheetViews>
    <sheetView tabSelected="1" topLeftCell="A5" zoomScale="75" zoomScaleNormal="75" workbookViewId="0">
      <selection activeCell="P10" sqref="P10"/>
    </sheetView>
  </sheetViews>
  <sheetFormatPr defaultRowHeight="15.75" outlineLevelCol="1" x14ac:dyDescent="0.25"/>
  <cols>
    <col min="1" max="1" width="5.85546875" style="1" customWidth="1"/>
    <col min="2" max="2" width="63.140625" style="2" customWidth="1"/>
    <col min="3" max="3" width="12.7109375" style="2" customWidth="1"/>
    <col min="4" max="4" width="24" style="2" customWidth="1"/>
    <col min="5" max="5" width="14.28515625" style="2" customWidth="1"/>
    <col min="6" max="6" width="11.5703125" style="2" customWidth="1"/>
    <col min="7" max="7" width="15.85546875" style="2" hidden="1" customWidth="1" outlineLevel="1"/>
    <col min="8" max="8" width="14.5703125" style="2" hidden="1" customWidth="1" outlineLevel="1"/>
    <col min="9" max="13" width="15.7109375" style="2" hidden="1" customWidth="1" outlineLevel="1"/>
    <col min="14" max="14" width="17" style="2" customWidth="1" collapsed="1"/>
    <col min="15" max="16" width="16.42578125" style="34" customWidth="1"/>
    <col min="17" max="17" width="16" style="2" customWidth="1"/>
    <col min="18" max="18" width="12.42578125" style="2" customWidth="1"/>
    <col min="19" max="19" width="41.7109375" style="2" customWidth="1"/>
    <col min="20" max="16384" width="9.140625" style="2"/>
  </cols>
  <sheetData>
    <row r="1" spans="1:19" x14ac:dyDescent="0.25">
      <c r="O1" s="66" t="s">
        <v>0</v>
      </c>
      <c r="P1" s="66"/>
      <c r="Q1" s="66"/>
      <c r="R1" s="66"/>
    </row>
    <row r="2" spans="1:19" ht="39.75" customHeight="1" x14ac:dyDescent="0.25">
      <c r="O2" s="66"/>
      <c r="P2" s="66"/>
      <c r="Q2" s="66"/>
      <c r="R2" s="66"/>
    </row>
    <row r="3" spans="1:19" x14ac:dyDescent="0.25">
      <c r="O3" s="3"/>
      <c r="P3" s="3"/>
      <c r="Q3" s="4"/>
      <c r="R3" s="4"/>
    </row>
    <row r="4" spans="1:19" x14ac:dyDescent="0.25">
      <c r="A4" s="67" t="s">
        <v>1</v>
      </c>
      <c r="B4" s="67"/>
      <c r="C4" s="67"/>
      <c r="D4" s="67"/>
      <c r="E4" s="67"/>
      <c r="F4" s="67"/>
      <c r="G4" s="67"/>
      <c r="H4" s="67"/>
      <c r="I4" s="67"/>
      <c r="J4" s="67"/>
      <c r="K4" s="67"/>
      <c r="L4" s="67"/>
      <c r="M4" s="67"/>
      <c r="N4" s="67"/>
      <c r="O4" s="67"/>
      <c r="P4" s="67"/>
      <c r="Q4" s="67"/>
      <c r="R4" s="67"/>
    </row>
    <row r="5" spans="1:19" x14ac:dyDescent="0.25">
      <c r="O5" s="3"/>
      <c r="P5" s="3"/>
      <c r="Q5" s="4"/>
      <c r="R5" s="4"/>
    </row>
    <row r="6" spans="1:19" x14ac:dyDescent="0.25">
      <c r="O6" s="3"/>
      <c r="P6" s="3"/>
      <c r="Q6" s="4"/>
      <c r="R6" s="4"/>
    </row>
    <row r="7" spans="1:19" ht="30.75" customHeight="1" x14ac:dyDescent="0.25">
      <c r="A7" s="68" t="s">
        <v>2</v>
      </c>
      <c r="B7" s="68" t="s">
        <v>3</v>
      </c>
      <c r="C7" s="68" t="s">
        <v>4</v>
      </c>
      <c r="D7" s="68" t="s">
        <v>5</v>
      </c>
      <c r="E7" s="68" t="s">
        <v>6</v>
      </c>
      <c r="F7" s="68" t="s">
        <v>7</v>
      </c>
      <c r="G7" s="70" t="s">
        <v>8</v>
      </c>
      <c r="H7" s="70"/>
      <c r="I7" s="70"/>
      <c r="J7" s="70"/>
      <c r="K7" s="70"/>
      <c r="L7" s="70"/>
      <c r="M7" s="70"/>
      <c r="N7" s="70" t="s">
        <v>9</v>
      </c>
      <c r="O7" s="70"/>
      <c r="P7" s="70"/>
      <c r="Q7" s="68" t="s">
        <v>10</v>
      </c>
      <c r="R7" s="68" t="s">
        <v>11</v>
      </c>
      <c r="S7" s="45" t="s">
        <v>12</v>
      </c>
    </row>
    <row r="8" spans="1:19" ht="29.25" customHeight="1" x14ac:dyDescent="0.25">
      <c r="A8" s="69"/>
      <c r="B8" s="69"/>
      <c r="C8" s="69"/>
      <c r="D8" s="69"/>
      <c r="E8" s="69"/>
      <c r="F8" s="69"/>
      <c r="G8" s="5" t="s">
        <v>13</v>
      </c>
      <c r="H8" s="5" t="s">
        <v>14</v>
      </c>
      <c r="I8" s="5" t="s">
        <v>15</v>
      </c>
      <c r="J8" s="5" t="s">
        <v>16</v>
      </c>
      <c r="K8" s="5" t="s">
        <v>17</v>
      </c>
      <c r="L8" s="5" t="s">
        <v>18</v>
      </c>
      <c r="M8" s="5" t="s">
        <v>19</v>
      </c>
      <c r="N8" s="6" t="s">
        <v>20</v>
      </c>
      <c r="O8" s="7" t="s">
        <v>21</v>
      </c>
      <c r="P8" s="6" t="s">
        <v>22</v>
      </c>
      <c r="Q8" s="69"/>
      <c r="R8" s="69"/>
      <c r="S8" s="46"/>
    </row>
    <row r="9" spans="1:19" x14ac:dyDescent="0.25">
      <c r="A9" s="8">
        <v>1</v>
      </c>
      <c r="B9" s="8">
        <v>2</v>
      </c>
      <c r="C9" s="8">
        <v>3</v>
      </c>
      <c r="D9" s="8">
        <v>4</v>
      </c>
      <c r="E9" s="8">
        <v>5</v>
      </c>
      <c r="F9" s="8">
        <v>6</v>
      </c>
      <c r="G9" s="8"/>
      <c r="H9" s="8"/>
      <c r="I9" s="8"/>
      <c r="J9" s="8"/>
      <c r="K9" s="8"/>
      <c r="L9" s="8"/>
      <c r="M9" s="8"/>
      <c r="N9" s="8">
        <v>7</v>
      </c>
      <c r="O9" s="8">
        <v>12</v>
      </c>
      <c r="P9" s="8"/>
      <c r="Q9" s="8">
        <v>13</v>
      </c>
      <c r="R9" s="8">
        <v>14</v>
      </c>
      <c r="S9" s="9"/>
    </row>
    <row r="10" spans="1:19" x14ac:dyDescent="0.25">
      <c r="A10" s="10"/>
      <c r="B10" s="11" t="s">
        <v>23</v>
      </c>
      <c r="C10" s="12" t="s">
        <v>24</v>
      </c>
      <c r="D10" s="9"/>
      <c r="E10" s="9"/>
      <c r="F10" s="9"/>
      <c r="G10" s="13" t="e">
        <f>G50+G104+G23+G126+G139</f>
        <v>#REF!</v>
      </c>
      <c r="H10" s="13" t="e">
        <f>H50+H104+H23+H126+H139</f>
        <v>#REF!</v>
      </c>
      <c r="I10" s="13" t="e">
        <f>I50+I104+I23+I126+I139</f>
        <v>#REF!</v>
      </c>
      <c r="J10" s="13" t="e">
        <f>J50+J104+J23+J126+J139</f>
        <v>#REF!</v>
      </c>
      <c r="K10" s="13"/>
      <c r="L10" s="13" t="e">
        <f>L50+L104+L23+L126+L139</f>
        <v>#REF!</v>
      </c>
      <c r="M10" s="13" t="e">
        <f>M50+M104+M23+M126+M139</f>
        <v>#REF!</v>
      </c>
      <c r="N10" s="33">
        <f>N23+N50+N97+N119+N132</f>
        <v>52138.073863819991</v>
      </c>
      <c r="O10" s="33">
        <f t="shared" ref="O10:P10" si="0">O23+O50+O97+O119+O132</f>
        <v>50850.286921599996</v>
      </c>
      <c r="P10" s="33">
        <f t="shared" si="0"/>
        <v>50852.711921599999</v>
      </c>
      <c r="Q10" s="9"/>
      <c r="R10" s="9"/>
      <c r="S10" s="9"/>
    </row>
    <row r="11" spans="1:19" x14ac:dyDescent="0.25">
      <c r="A11" s="10"/>
      <c r="B11" s="9"/>
      <c r="C11" s="9"/>
      <c r="D11" s="9"/>
      <c r="E11" s="9"/>
      <c r="F11" s="9"/>
      <c r="G11" s="9"/>
      <c r="H11" s="9"/>
      <c r="I11" s="9"/>
      <c r="J11" s="9"/>
      <c r="K11" s="9"/>
      <c r="L11" s="9"/>
      <c r="M11" s="9"/>
      <c r="N11" s="9"/>
      <c r="O11" s="11"/>
      <c r="P11" s="11"/>
      <c r="Q11" s="9"/>
      <c r="R11" s="9"/>
      <c r="S11" s="9"/>
    </row>
    <row r="12" spans="1:19" x14ac:dyDescent="0.25">
      <c r="A12" s="61" t="s">
        <v>25</v>
      </c>
      <c r="B12" s="62"/>
      <c r="C12" s="62"/>
      <c r="D12" s="62"/>
      <c r="E12" s="62"/>
      <c r="F12" s="62"/>
      <c r="G12" s="62"/>
      <c r="H12" s="62"/>
      <c r="I12" s="62"/>
      <c r="J12" s="62"/>
      <c r="K12" s="62"/>
      <c r="L12" s="62"/>
      <c r="M12" s="62"/>
      <c r="N12" s="62"/>
      <c r="O12" s="62"/>
      <c r="P12" s="62"/>
      <c r="Q12" s="62"/>
      <c r="R12" s="63"/>
      <c r="S12" s="9"/>
    </row>
    <row r="13" spans="1:19" ht="31.5" x14ac:dyDescent="0.25">
      <c r="A13" s="10"/>
      <c r="B13" s="14" t="s">
        <v>26</v>
      </c>
      <c r="C13" s="9"/>
      <c r="D13" s="9"/>
      <c r="E13" s="9"/>
      <c r="F13" s="9"/>
      <c r="G13" s="9"/>
      <c r="H13" s="9"/>
      <c r="I13" s="9"/>
      <c r="J13" s="9"/>
      <c r="K13" s="9"/>
      <c r="L13" s="9"/>
      <c r="M13" s="9"/>
      <c r="N13" s="9"/>
      <c r="O13" s="11"/>
      <c r="P13" s="11"/>
      <c r="Q13" s="9"/>
      <c r="R13" s="9"/>
      <c r="S13" s="9"/>
    </row>
    <row r="14" spans="1:19" ht="47.25" x14ac:dyDescent="0.25">
      <c r="A14" s="10">
        <v>1</v>
      </c>
      <c r="B14" s="15" t="s">
        <v>27</v>
      </c>
      <c r="C14" s="16" t="s">
        <v>28</v>
      </c>
      <c r="D14" s="10" t="s">
        <v>29</v>
      </c>
      <c r="E14" s="9" t="s">
        <v>30</v>
      </c>
      <c r="F14" s="10" t="s">
        <v>31</v>
      </c>
      <c r="G14" s="10"/>
      <c r="H14" s="10"/>
      <c r="I14" s="10"/>
      <c r="J14" s="10"/>
      <c r="K14" s="10"/>
      <c r="L14" s="10"/>
      <c r="M14" s="10"/>
      <c r="N14" s="17">
        <v>6</v>
      </c>
      <c r="O14" s="18">
        <f>N14</f>
        <v>6</v>
      </c>
      <c r="P14" s="18">
        <f>O14</f>
        <v>6</v>
      </c>
      <c r="Q14" s="9"/>
      <c r="R14" s="9"/>
      <c r="S14" s="15" t="s">
        <v>32</v>
      </c>
    </row>
    <row r="15" spans="1:19" ht="94.5" x14ac:dyDescent="0.25">
      <c r="A15" s="10">
        <v>2</v>
      </c>
      <c r="B15" s="15" t="s">
        <v>33</v>
      </c>
      <c r="C15" s="10" t="s">
        <v>34</v>
      </c>
      <c r="D15" s="10" t="s">
        <v>29</v>
      </c>
      <c r="E15" s="9" t="s">
        <v>30</v>
      </c>
      <c r="F15" s="10" t="s">
        <v>31</v>
      </c>
      <c r="G15" s="10"/>
      <c r="H15" s="10"/>
      <c r="I15" s="10"/>
      <c r="J15" s="10"/>
      <c r="K15" s="10"/>
      <c r="L15" s="10"/>
      <c r="M15" s="10"/>
      <c r="N15" s="17">
        <v>92.7</v>
      </c>
      <c r="O15" s="18">
        <f t="shared" ref="O15:P21" si="1">N15</f>
        <v>92.7</v>
      </c>
      <c r="P15" s="18">
        <v>92.7</v>
      </c>
      <c r="Q15" s="9"/>
      <c r="R15" s="9"/>
      <c r="S15" s="15" t="s">
        <v>35</v>
      </c>
    </row>
    <row r="16" spans="1:19" ht="63" x14ac:dyDescent="0.25">
      <c r="A16" s="10">
        <v>3</v>
      </c>
      <c r="B16" s="15" t="s">
        <v>36</v>
      </c>
      <c r="C16" s="10" t="s">
        <v>34</v>
      </c>
      <c r="D16" s="10" t="s">
        <v>29</v>
      </c>
      <c r="E16" s="9" t="s">
        <v>30</v>
      </c>
      <c r="F16" s="10" t="s">
        <v>31</v>
      </c>
      <c r="G16" s="10"/>
      <c r="H16" s="10"/>
      <c r="I16" s="10"/>
      <c r="J16" s="10"/>
      <c r="K16" s="10"/>
      <c r="L16" s="10"/>
      <c r="M16" s="10"/>
      <c r="N16" s="17">
        <v>97.7</v>
      </c>
      <c r="O16" s="18">
        <f t="shared" si="1"/>
        <v>97.7</v>
      </c>
      <c r="P16" s="18">
        <f t="shared" si="1"/>
        <v>97.7</v>
      </c>
      <c r="Q16" s="9"/>
      <c r="R16" s="9"/>
      <c r="S16" s="15" t="s">
        <v>37</v>
      </c>
    </row>
    <row r="17" spans="1:19" ht="204.75" x14ac:dyDescent="0.25">
      <c r="A17" s="10">
        <v>4</v>
      </c>
      <c r="B17" s="15" t="s">
        <v>38</v>
      </c>
      <c r="C17" s="10" t="s">
        <v>34</v>
      </c>
      <c r="D17" s="10" t="s">
        <v>29</v>
      </c>
      <c r="E17" s="9" t="s">
        <v>30</v>
      </c>
      <c r="F17" s="10" t="s">
        <v>31</v>
      </c>
      <c r="G17" s="10"/>
      <c r="H17" s="10"/>
      <c r="I17" s="10"/>
      <c r="J17" s="10"/>
      <c r="K17" s="10"/>
      <c r="L17" s="10"/>
      <c r="M17" s="10"/>
      <c r="N17" s="17">
        <v>99</v>
      </c>
      <c r="O17" s="18">
        <f t="shared" si="1"/>
        <v>99</v>
      </c>
      <c r="P17" s="18">
        <f t="shared" si="1"/>
        <v>99</v>
      </c>
      <c r="Q17" s="9"/>
      <c r="R17" s="9"/>
      <c r="S17" s="15" t="s">
        <v>39</v>
      </c>
    </row>
    <row r="18" spans="1:19" ht="31.5" x14ac:dyDescent="0.25">
      <c r="A18" s="10">
        <v>5</v>
      </c>
      <c r="B18" s="15" t="s">
        <v>40</v>
      </c>
      <c r="C18" s="10" t="s">
        <v>34</v>
      </c>
      <c r="D18" s="10" t="s">
        <v>29</v>
      </c>
      <c r="E18" s="9" t="s">
        <v>30</v>
      </c>
      <c r="F18" s="10" t="s">
        <v>31</v>
      </c>
      <c r="G18" s="10"/>
      <c r="H18" s="10"/>
      <c r="I18" s="10"/>
      <c r="J18" s="10"/>
      <c r="K18" s="10"/>
      <c r="L18" s="10"/>
      <c r="M18" s="10"/>
      <c r="N18" s="17">
        <v>27.2</v>
      </c>
      <c r="O18" s="18">
        <f t="shared" si="1"/>
        <v>27.2</v>
      </c>
      <c r="P18" s="18">
        <f t="shared" si="1"/>
        <v>27.2</v>
      </c>
      <c r="Q18" s="9"/>
      <c r="R18" s="9"/>
      <c r="S18" s="15" t="s">
        <v>41</v>
      </c>
    </row>
    <row r="19" spans="1:19" ht="31.5" x14ac:dyDescent="0.25">
      <c r="A19" s="10">
        <v>6</v>
      </c>
      <c r="B19" s="15" t="s">
        <v>42</v>
      </c>
      <c r="C19" s="10" t="s">
        <v>34</v>
      </c>
      <c r="D19" s="10" t="s">
        <v>29</v>
      </c>
      <c r="E19" s="9" t="s">
        <v>30</v>
      </c>
      <c r="F19" s="10" t="s">
        <v>31</v>
      </c>
      <c r="G19" s="10"/>
      <c r="H19" s="10"/>
      <c r="I19" s="10"/>
      <c r="J19" s="10"/>
      <c r="K19" s="10"/>
      <c r="L19" s="10"/>
      <c r="M19" s="10"/>
      <c r="N19" s="17">
        <v>15.5</v>
      </c>
      <c r="O19" s="18">
        <f t="shared" si="1"/>
        <v>15.5</v>
      </c>
      <c r="P19" s="18">
        <f t="shared" si="1"/>
        <v>15.5</v>
      </c>
      <c r="Q19" s="9"/>
      <c r="R19" s="9"/>
      <c r="S19" s="15" t="s">
        <v>43</v>
      </c>
    </row>
    <row r="20" spans="1:19" ht="267.75" x14ac:dyDescent="0.25">
      <c r="A20" s="10">
        <v>7</v>
      </c>
      <c r="B20" s="15" t="s">
        <v>44</v>
      </c>
      <c r="C20" s="10" t="s">
        <v>34</v>
      </c>
      <c r="D20" s="10" t="s">
        <v>29</v>
      </c>
      <c r="E20" s="9" t="s">
        <v>30</v>
      </c>
      <c r="F20" s="10" t="s">
        <v>31</v>
      </c>
      <c r="G20" s="10"/>
      <c r="H20" s="10"/>
      <c r="I20" s="10"/>
      <c r="J20" s="10"/>
      <c r="K20" s="10"/>
      <c r="L20" s="10"/>
      <c r="M20" s="10"/>
      <c r="N20" s="17">
        <v>12.87</v>
      </c>
      <c r="O20" s="18">
        <f t="shared" si="1"/>
        <v>12.87</v>
      </c>
      <c r="P20" s="18">
        <f t="shared" si="1"/>
        <v>12.87</v>
      </c>
      <c r="Q20" s="9"/>
      <c r="R20" s="9"/>
      <c r="S20" s="15" t="s">
        <v>45</v>
      </c>
    </row>
    <row r="21" spans="1:19" ht="31.5" x14ac:dyDescent="0.25">
      <c r="A21" s="10">
        <v>8</v>
      </c>
      <c r="B21" s="15" t="s">
        <v>46</v>
      </c>
      <c r="C21" s="10" t="s">
        <v>34</v>
      </c>
      <c r="D21" s="10" t="s">
        <v>29</v>
      </c>
      <c r="E21" s="9" t="s">
        <v>30</v>
      </c>
      <c r="F21" s="10" t="s">
        <v>31</v>
      </c>
      <c r="G21" s="10"/>
      <c r="H21" s="10"/>
      <c r="I21" s="10"/>
      <c r="J21" s="10"/>
      <c r="K21" s="10"/>
      <c r="L21" s="10"/>
      <c r="M21" s="10"/>
      <c r="N21" s="17">
        <v>3.8</v>
      </c>
      <c r="O21" s="18">
        <f t="shared" si="1"/>
        <v>3.8</v>
      </c>
      <c r="P21" s="18">
        <f t="shared" si="1"/>
        <v>3.8</v>
      </c>
      <c r="Q21" s="9"/>
      <c r="R21" s="9"/>
      <c r="S21" s="15" t="s">
        <v>47</v>
      </c>
    </row>
    <row r="22" spans="1:19" x14ac:dyDescent="0.25">
      <c r="A22" s="10"/>
      <c r="B22" s="15"/>
      <c r="C22" s="9"/>
      <c r="D22" s="9"/>
      <c r="E22" s="9"/>
      <c r="F22" s="9"/>
      <c r="G22" s="9"/>
      <c r="H22" s="9"/>
      <c r="I22" s="9"/>
      <c r="J22" s="9"/>
      <c r="K22" s="9"/>
      <c r="L22" s="9"/>
      <c r="M22" s="9"/>
      <c r="N22" s="9"/>
      <c r="O22" s="11"/>
      <c r="P22" s="11"/>
      <c r="Q22" s="9"/>
      <c r="R22" s="9"/>
      <c r="S22" s="9"/>
    </row>
    <row r="23" spans="1:19" x14ac:dyDescent="0.25">
      <c r="A23" s="19" t="s">
        <v>48</v>
      </c>
      <c r="B23" s="14" t="s">
        <v>49</v>
      </c>
      <c r="C23" s="10"/>
      <c r="D23" s="16"/>
      <c r="E23" s="9"/>
      <c r="F23" s="10"/>
      <c r="G23" s="20" t="e">
        <f>G24+G25+G26+G27+G28+#REF!+G29+G30+G31+G32+G33+G34+G35+G36+G37+G38+G39+#REF!+G40+G41+G42+G43+G44+G45+G46+G47+#REF!+#REF!+#REF!+G48+#REF!+G49</f>
        <v>#REF!</v>
      </c>
      <c r="H23" s="20" t="e">
        <f>H24+H25+H26+H27+H28+#REF!+H29+H30+H31+H32+H33+H34+H35+H36+H37+H38+H39+#REF!+H40+H41+H42+H43+H44+H45+H46+H47+#REF!+#REF!+#REF!+H48+#REF!+H49</f>
        <v>#REF!</v>
      </c>
      <c r="I23" s="20" t="e">
        <f>I24+I25+I26+I27+I28+#REF!+I29+I30+I31+I32+I33+I34+I35+I36+I37+I38+I39+#REF!+I40+I41+I42+I43+I44+I45+I46+I47+#REF!+#REF!+#REF!+I48+#REF!+I49</f>
        <v>#REF!</v>
      </c>
      <c r="J23" s="20" t="e">
        <f>J24+J25+J26+J27+J28+#REF!+J29+J30+J31+J32+J33+J34+J35+J36+J37+J38+J39+#REF!+J40+J41+J42+J43+J44+J45+J46+J47+#REF!+#REF!+#REF!+J48+#REF!+J49</f>
        <v>#REF!</v>
      </c>
      <c r="K23" s="20"/>
      <c r="L23" s="20" t="e">
        <f>L24+L25+L26+L27+L28+#REF!+L29+L30+L31+L32+L33+L34+L35+L36+L37+L38+L39+#REF!+L40+L41+L42+L43+L44+L45+L46+L47+#REF!+#REF!+#REF!+L48+#REF!+L49</f>
        <v>#REF!</v>
      </c>
      <c r="M23" s="20" t="e">
        <f>M24+M25+M26+M27+M28+#REF!+M29+M30+M31+M32+M33+M34+M35+M36+M37+M38+M39+#REF!+M40+M41+M42+M43+M44+M45+M46+M47+#REF!+#REF!+#REF!+M48+#REF!+M49</f>
        <v>#REF!</v>
      </c>
      <c r="N23" s="71">
        <f>SUM(N24:N49)</f>
        <v>21530.503222719995</v>
      </c>
      <c r="O23" s="71">
        <f>SUM(O24:O49)</f>
        <v>20163.103222719998</v>
      </c>
      <c r="P23" s="71">
        <f>SUM(P24:P49)</f>
        <v>20163.103222719998</v>
      </c>
      <c r="Q23" s="9"/>
      <c r="R23" s="9"/>
      <c r="S23" s="9"/>
    </row>
    <row r="24" spans="1:19" ht="31.5" x14ac:dyDescent="0.25">
      <c r="A24" s="21" t="s">
        <v>50</v>
      </c>
      <c r="B24" s="15" t="s">
        <v>51</v>
      </c>
      <c r="C24" s="10" t="s">
        <v>24</v>
      </c>
      <c r="D24" s="16" t="s">
        <v>52</v>
      </c>
      <c r="E24" s="22" t="s">
        <v>53</v>
      </c>
      <c r="F24" s="10" t="s">
        <v>31</v>
      </c>
      <c r="G24" s="23">
        <f>5.1227+1.30319525</f>
        <v>6.4258952499999999</v>
      </c>
      <c r="H24" s="9"/>
      <c r="I24" s="9"/>
      <c r="J24" s="9"/>
      <c r="K24" s="9"/>
      <c r="L24" s="9"/>
      <c r="M24" s="9"/>
      <c r="N24" s="24">
        <f t="shared" ref="N24:N29" si="2">SUM(G24:M24)</f>
        <v>6.4258952499999999</v>
      </c>
      <c r="O24" s="24">
        <f>N24</f>
        <v>6.4258952499999999</v>
      </c>
      <c r="P24" s="13">
        <f>O24</f>
        <v>6.4258952499999999</v>
      </c>
      <c r="Q24" s="9" t="s">
        <v>13</v>
      </c>
      <c r="R24" s="9">
        <v>512012</v>
      </c>
      <c r="S24" s="15" t="s">
        <v>54</v>
      </c>
    </row>
    <row r="25" spans="1:19" ht="31.5" x14ac:dyDescent="0.25">
      <c r="A25" s="21" t="s">
        <v>55</v>
      </c>
      <c r="B25" s="15" t="s">
        <v>56</v>
      </c>
      <c r="C25" s="10" t="s">
        <v>24</v>
      </c>
      <c r="D25" s="16" t="s">
        <v>52</v>
      </c>
      <c r="E25" s="22" t="s">
        <v>53</v>
      </c>
      <c r="F25" s="10" t="s">
        <v>31</v>
      </c>
      <c r="G25" s="23">
        <f>7.54045632+1.54618789</f>
        <v>9.0866442099999993</v>
      </c>
      <c r="H25" s="9"/>
      <c r="I25" s="9"/>
      <c r="J25" s="9"/>
      <c r="K25" s="9"/>
      <c r="L25" s="9"/>
      <c r="M25" s="9"/>
      <c r="N25" s="24">
        <f t="shared" si="2"/>
        <v>9.0866442099999993</v>
      </c>
      <c r="O25" s="24">
        <f t="shared" ref="O25:O48" si="3">N25</f>
        <v>9.0866442099999993</v>
      </c>
      <c r="P25" s="13">
        <f>O25</f>
        <v>9.0866442099999993</v>
      </c>
      <c r="Q25" s="9" t="s">
        <v>13</v>
      </c>
      <c r="R25" s="9">
        <v>512012</v>
      </c>
      <c r="S25" s="15" t="s">
        <v>57</v>
      </c>
    </row>
    <row r="26" spans="1:19" ht="31.5" x14ac:dyDescent="0.25">
      <c r="A26" s="21" t="s">
        <v>58</v>
      </c>
      <c r="B26" s="15" t="s">
        <v>59</v>
      </c>
      <c r="C26" s="10" t="s">
        <v>24</v>
      </c>
      <c r="D26" s="16" t="s">
        <v>52</v>
      </c>
      <c r="E26" s="22" t="s">
        <v>53</v>
      </c>
      <c r="F26" s="10" t="s">
        <v>31</v>
      </c>
      <c r="G26" s="23">
        <f>4.6530037+1.27125557</f>
        <v>5.9242592700000003</v>
      </c>
      <c r="H26" s="9"/>
      <c r="I26" s="9"/>
      <c r="J26" s="9"/>
      <c r="K26" s="9"/>
      <c r="L26" s="9"/>
      <c r="M26" s="9"/>
      <c r="N26" s="24">
        <f t="shared" si="2"/>
        <v>5.9242592700000003</v>
      </c>
      <c r="O26" s="24">
        <f t="shared" si="3"/>
        <v>5.9242592700000003</v>
      </c>
      <c r="P26" s="13">
        <f>O26</f>
        <v>5.9242592700000003</v>
      </c>
      <c r="Q26" s="9" t="s">
        <v>13</v>
      </c>
      <c r="R26" s="9">
        <v>512012</v>
      </c>
      <c r="S26" s="14" t="s">
        <v>60</v>
      </c>
    </row>
    <row r="27" spans="1:19" ht="31.5" x14ac:dyDescent="0.25">
      <c r="A27" s="21" t="s">
        <v>61</v>
      </c>
      <c r="B27" s="15" t="s">
        <v>62</v>
      </c>
      <c r="C27" s="10" t="s">
        <v>24</v>
      </c>
      <c r="D27" s="16" t="s">
        <v>52</v>
      </c>
      <c r="E27" s="22" t="s">
        <v>53</v>
      </c>
      <c r="F27" s="10" t="s">
        <v>31</v>
      </c>
      <c r="G27" s="23">
        <f>5.46771072+1.35243263</f>
        <v>6.8201433500000004</v>
      </c>
      <c r="H27" s="9"/>
      <c r="I27" s="9"/>
      <c r="J27" s="9"/>
      <c r="K27" s="9"/>
      <c r="L27" s="9"/>
      <c r="M27" s="9"/>
      <c r="N27" s="24">
        <f t="shared" si="2"/>
        <v>6.8201433500000004</v>
      </c>
      <c r="O27" s="24">
        <f t="shared" si="3"/>
        <v>6.8201433500000004</v>
      </c>
      <c r="P27" s="13">
        <f>O27</f>
        <v>6.8201433500000004</v>
      </c>
      <c r="Q27" s="9" t="s">
        <v>13</v>
      </c>
      <c r="R27" s="9">
        <v>512012</v>
      </c>
      <c r="S27" s="15" t="s">
        <v>63</v>
      </c>
    </row>
    <row r="28" spans="1:19" ht="31.5" x14ac:dyDescent="0.25">
      <c r="A28" s="21" t="s">
        <v>64</v>
      </c>
      <c r="B28" s="15" t="s">
        <v>65</v>
      </c>
      <c r="C28" s="10" t="s">
        <v>24</v>
      </c>
      <c r="D28" s="16" t="s">
        <v>52</v>
      </c>
      <c r="E28" s="22" t="s">
        <v>53</v>
      </c>
      <c r="F28" s="10" t="s">
        <v>31</v>
      </c>
      <c r="G28" s="23">
        <f>2.22024573+1.1796512</f>
        <v>3.3998969299999997</v>
      </c>
      <c r="H28" s="9"/>
      <c r="I28" s="9"/>
      <c r="J28" s="9"/>
      <c r="K28" s="9"/>
      <c r="L28" s="9"/>
      <c r="M28" s="9"/>
      <c r="N28" s="24">
        <f t="shared" si="2"/>
        <v>3.3998969299999997</v>
      </c>
      <c r="O28" s="24">
        <f t="shared" si="3"/>
        <v>3.3998969299999997</v>
      </c>
      <c r="P28" s="13">
        <f>O28</f>
        <v>3.3998969299999997</v>
      </c>
      <c r="Q28" s="9"/>
      <c r="R28" s="9">
        <v>512012</v>
      </c>
      <c r="S28" s="15" t="s">
        <v>66</v>
      </c>
    </row>
    <row r="29" spans="1:19" ht="97.5" customHeight="1" x14ac:dyDescent="0.25">
      <c r="A29" s="21" t="s">
        <v>67</v>
      </c>
      <c r="B29" s="15" t="s">
        <v>68</v>
      </c>
      <c r="C29" s="10" t="s">
        <v>24</v>
      </c>
      <c r="D29" s="16" t="s">
        <v>52</v>
      </c>
      <c r="E29" s="22" t="s">
        <v>53</v>
      </c>
      <c r="F29" s="10" t="s">
        <v>31</v>
      </c>
      <c r="G29" s="9">
        <f>33.77763769+83.232825+4059.38953731-68.01</f>
        <v>4108.3899999999994</v>
      </c>
      <c r="H29" s="9"/>
      <c r="I29" s="9"/>
      <c r="J29" s="9"/>
      <c r="K29" s="9"/>
      <c r="L29" s="9"/>
      <c r="M29" s="9"/>
      <c r="N29" s="9">
        <f t="shared" si="2"/>
        <v>4108.3899999999994</v>
      </c>
      <c r="O29" s="24">
        <f t="shared" si="3"/>
        <v>4108.3899999999994</v>
      </c>
      <c r="P29" s="13">
        <f>O29</f>
        <v>4108.3899999999994</v>
      </c>
      <c r="Q29" s="9" t="s">
        <v>13</v>
      </c>
      <c r="R29" s="9">
        <v>512012</v>
      </c>
      <c r="S29" s="14" t="s">
        <v>69</v>
      </c>
    </row>
    <row r="30" spans="1:19" ht="47.25" x14ac:dyDescent="0.25">
      <c r="A30" s="21" t="s">
        <v>70</v>
      </c>
      <c r="B30" s="15" t="s">
        <v>71</v>
      </c>
      <c r="C30" s="10" t="s">
        <v>24</v>
      </c>
      <c r="D30" s="16" t="s">
        <v>52</v>
      </c>
      <c r="E30" s="22" t="s">
        <v>72</v>
      </c>
      <c r="F30" s="10" t="s">
        <v>31</v>
      </c>
      <c r="G30" s="9"/>
      <c r="H30" s="9"/>
      <c r="I30" s="9"/>
      <c r="J30" s="9"/>
      <c r="K30" s="9"/>
      <c r="L30" s="9"/>
      <c r="M30" s="9"/>
      <c r="N30" s="9"/>
      <c r="O30" s="24">
        <f t="shared" si="3"/>
        <v>0</v>
      </c>
      <c r="P30" s="13"/>
      <c r="Q30" s="9"/>
      <c r="R30" s="9">
        <v>512012</v>
      </c>
      <c r="S30" s="25" t="s">
        <v>73</v>
      </c>
    </row>
    <row r="31" spans="1:19" ht="94.5" x14ac:dyDescent="0.25">
      <c r="A31" s="21" t="s">
        <v>74</v>
      </c>
      <c r="B31" s="15" t="s">
        <v>75</v>
      </c>
      <c r="C31" s="10" t="s">
        <v>24</v>
      </c>
      <c r="D31" s="16" t="s">
        <v>52</v>
      </c>
      <c r="E31" s="22" t="s">
        <v>72</v>
      </c>
      <c r="F31" s="10" t="s">
        <v>31</v>
      </c>
      <c r="G31" s="9"/>
      <c r="H31" s="9"/>
      <c r="I31" s="9"/>
      <c r="J31" s="9"/>
      <c r="K31" s="9"/>
      <c r="L31" s="9"/>
      <c r="M31" s="9"/>
      <c r="N31" s="9"/>
      <c r="O31" s="24">
        <f t="shared" si="3"/>
        <v>0</v>
      </c>
      <c r="P31" s="13"/>
      <c r="Q31" s="9"/>
      <c r="R31" s="9">
        <v>512012</v>
      </c>
      <c r="S31" s="35" t="s">
        <v>461</v>
      </c>
    </row>
    <row r="32" spans="1:19" ht="102" customHeight="1" x14ac:dyDescent="0.25">
      <c r="A32" s="21" t="s">
        <v>76</v>
      </c>
      <c r="B32" s="15" t="s">
        <v>77</v>
      </c>
      <c r="C32" s="10" t="s">
        <v>24</v>
      </c>
      <c r="D32" s="16" t="s">
        <v>52</v>
      </c>
      <c r="E32" s="22" t="s">
        <v>53</v>
      </c>
      <c r="F32" s="10" t="s">
        <v>31</v>
      </c>
      <c r="G32" s="9">
        <v>5035</v>
      </c>
      <c r="H32" s="9"/>
      <c r="I32" s="9"/>
      <c r="J32" s="9"/>
      <c r="K32" s="9"/>
      <c r="L32" s="9"/>
      <c r="M32" s="9"/>
      <c r="N32" s="9">
        <f>SUM(G32:M32)</f>
        <v>5035</v>
      </c>
      <c r="O32" s="24">
        <f t="shared" si="3"/>
        <v>5035</v>
      </c>
      <c r="P32" s="13">
        <f>O32</f>
        <v>5035</v>
      </c>
      <c r="Q32" s="9" t="s">
        <v>13</v>
      </c>
      <c r="R32" s="9">
        <v>512012</v>
      </c>
      <c r="S32" s="14" t="s">
        <v>69</v>
      </c>
    </row>
    <row r="33" spans="1:19" ht="31.5" x14ac:dyDescent="0.25">
      <c r="A33" s="21" t="s">
        <v>78</v>
      </c>
      <c r="B33" s="15" t="s">
        <v>79</v>
      </c>
      <c r="C33" s="10" t="s">
        <v>24</v>
      </c>
      <c r="D33" s="16" t="s">
        <v>52</v>
      </c>
      <c r="E33" s="22" t="s">
        <v>53</v>
      </c>
      <c r="F33" s="10" t="s">
        <v>31</v>
      </c>
      <c r="G33" s="9"/>
      <c r="H33" s="9"/>
      <c r="I33" s="9"/>
      <c r="J33" s="9"/>
      <c r="K33" s="9"/>
      <c r="L33" s="9"/>
      <c r="M33" s="9"/>
      <c r="N33" s="9"/>
      <c r="O33" s="24">
        <f t="shared" si="3"/>
        <v>0</v>
      </c>
      <c r="P33" s="13"/>
      <c r="Q33" s="9"/>
      <c r="R33" s="9">
        <v>512012</v>
      </c>
      <c r="S33" s="15" t="s">
        <v>80</v>
      </c>
    </row>
    <row r="34" spans="1:19" ht="98.25" customHeight="1" x14ac:dyDescent="0.25">
      <c r="A34" s="21" t="s">
        <v>81</v>
      </c>
      <c r="B34" s="15" t="s">
        <v>82</v>
      </c>
      <c r="C34" s="10" t="s">
        <v>24</v>
      </c>
      <c r="D34" s="16" t="s">
        <v>52</v>
      </c>
      <c r="E34" s="22" t="s">
        <v>53</v>
      </c>
      <c r="F34" s="10" t="s">
        <v>31</v>
      </c>
      <c r="G34" s="23">
        <f>3.89595584+10.14340018+330.46055778-30</f>
        <v>314.4999138</v>
      </c>
      <c r="H34" s="9"/>
      <c r="I34" s="9"/>
      <c r="J34" s="9"/>
      <c r="K34" s="9"/>
      <c r="L34" s="9"/>
      <c r="M34" s="9"/>
      <c r="N34" s="24">
        <f>SUM(G34:M34)</f>
        <v>314.4999138</v>
      </c>
      <c r="O34" s="24">
        <f t="shared" si="3"/>
        <v>314.4999138</v>
      </c>
      <c r="P34" s="13">
        <f>O34</f>
        <v>314.4999138</v>
      </c>
      <c r="Q34" s="9" t="s">
        <v>13</v>
      </c>
      <c r="R34" s="9">
        <v>512012</v>
      </c>
      <c r="S34" s="15" t="s">
        <v>83</v>
      </c>
    </row>
    <row r="35" spans="1:19" ht="31.5" x14ac:dyDescent="0.25">
      <c r="A35" s="21" t="s">
        <v>84</v>
      </c>
      <c r="B35" s="15" t="s">
        <v>85</v>
      </c>
      <c r="C35" s="10" t="s">
        <v>24</v>
      </c>
      <c r="D35" s="16" t="s">
        <v>52</v>
      </c>
      <c r="E35" s="22" t="s">
        <v>30</v>
      </c>
      <c r="F35" s="10" t="s">
        <v>31</v>
      </c>
      <c r="G35" s="23">
        <v>6.4509999999999996</v>
      </c>
      <c r="H35" s="9"/>
      <c r="I35" s="9"/>
      <c r="J35" s="9"/>
      <c r="K35" s="9"/>
      <c r="L35" s="9"/>
      <c r="M35" s="9"/>
      <c r="N35" s="24">
        <f>SUM(G35:M35)</f>
        <v>6.4509999999999996</v>
      </c>
      <c r="O35" s="24">
        <f t="shared" si="3"/>
        <v>6.4509999999999996</v>
      </c>
      <c r="P35" s="13">
        <f>O35</f>
        <v>6.4509999999999996</v>
      </c>
      <c r="Q35" s="9" t="s">
        <v>13</v>
      </c>
      <c r="R35" s="9">
        <v>512012</v>
      </c>
      <c r="S35" s="15" t="s">
        <v>86</v>
      </c>
    </row>
    <row r="36" spans="1:19" ht="94.5" x14ac:dyDescent="0.25">
      <c r="A36" s="21" t="s">
        <v>87</v>
      </c>
      <c r="B36" s="15" t="s">
        <v>88</v>
      </c>
      <c r="C36" s="10" t="s">
        <v>24</v>
      </c>
      <c r="D36" s="16" t="s">
        <v>52</v>
      </c>
      <c r="E36" s="22" t="s">
        <v>72</v>
      </c>
      <c r="F36" s="10" t="s">
        <v>31</v>
      </c>
      <c r="G36" s="23">
        <f>25.0438608+61.14904919+3048.62154982-178.515</f>
        <v>2956.2994598099999</v>
      </c>
      <c r="H36" s="9"/>
      <c r="I36" s="9"/>
      <c r="J36" s="9"/>
      <c r="K36" s="9"/>
      <c r="L36" s="9"/>
      <c r="M36" s="9"/>
      <c r="N36" s="24">
        <f>SUM(G36:M36)</f>
        <v>2956.2994598099999</v>
      </c>
      <c r="O36" s="24">
        <f t="shared" si="3"/>
        <v>2956.2994598099999</v>
      </c>
      <c r="P36" s="13">
        <f>O36</f>
        <v>2956.2994598099999</v>
      </c>
      <c r="Q36" s="9" t="s">
        <v>13</v>
      </c>
      <c r="R36" s="9">
        <v>512012</v>
      </c>
      <c r="S36" s="14" t="s">
        <v>69</v>
      </c>
    </row>
    <row r="37" spans="1:19" ht="47.25" x14ac:dyDescent="0.25">
      <c r="A37" s="21" t="s">
        <v>89</v>
      </c>
      <c r="B37" s="15" t="s">
        <v>90</v>
      </c>
      <c r="C37" s="10" t="s">
        <v>24</v>
      </c>
      <c r="D37" s="16" t="s">
        <v>52</v>
      </c>
      <c r="E37" s="22" t="s">
        <v>91</v>
      </c>
      <c r="F37" s="10" t="s">
        <v>31</v>
      </c>
      <c r="G37" s="9"/>
      <c r="H37" s="9"/>
      <c r="I37" s="9"/>
      <c r="J37" s="9"/>
      <c r="K37" s="9"/>
      <c r="L37" s="9"/>
      <c r="M37" s="9"/>
      <c r="N37" s="9"/>
      <c r="O37" s="24">
        <f t="shared" si="3"/>
        <v>0</v>
      </c>
      <c r="P37" s="13"/>
      <c r="Q37" s="9"/>
      <c r="R37" s="9">
        <v>512012</v>
      </c>
      <c r="S37" s="25" t="s">
        <v>73</v>
      </c>
    </row>
    <row r="38" spans="1:19" ht="78.75" x14ac:dyDescent="0.25">
      <c r="A38" s="21" t="s">
        <v>92</v>
      </c>
      <c r="B38" s="15" t="s">
        <v>93</v>
      </c>
      <c r="C38" s="10" t="s">
        <v>24</v>
      </c>
      <c r="D38" s="16" t="s">
        <v>52</v>
      </c>
      <c r="E38" s="22" t="s">
        <v>30</v>
      </c>
      <c r="F38" s="10" t="s">
        <v>31</v>
      </c>
      <c r="G38" s="9"/>
      <c r="H38" s="9"/>
      <c r="I38" s="9"/>
      <c r="J38" s="9"/>
      <c r="K38" s="9"/>
      <c r="L38" s="9"/>
      <c r="M38" s="9"/>
      <c r="N38" s="9"/>
      <c r="O38" s="24">
        <f t="shared" si="3"/>
        <v>0</v>
      </c>
      <c r="P38" s="13"/>
      <c r="Q38" s="9"/>
      <c r="R38" s="9">
        <v>512008</v>
      </c>
      <c r="S38" s="25" t="s">
        <v>73</v>
      </c>
    </row>
    <row r="39" spans="1:19" ht="47.25" x14ac:dyDescent="0.25">
      <c r="A39" s="21" t="s">
        <v>94</v>
      </c>
      <c r="B39" s="15" t="s">
        <v>95</v>
      </c>
      <c r="C39" s="10" t="s">
        <v>24</v>
      </c>
      <c r="D39" s="16" t="s">
        <v>52</v>
      </c>
      <c r="E39" s="22" t="s">
        <v>30</v>
      </c>
      <c r="F39" s="16" t="s">
        <v>96</v>
      </c>
      <c r="G39" s="9"/>
      <c r="H39" s="9"/>
      <c r="I39" s="9"/>
      <c r="J39" s="9"/>
      <c r="K39" s="9"/>
      <c r="L39" s="9"/>
      <c r="M39" s="9"/>
      <c r="N39" s="9"/>
      <c r="O39" s="24">
        <f t="shared" si="3"/>
        <v>0</v>
      </c>
      <c r="P39" s="13"/>
      <c r="Q39" s="9"/>
      <c r="R39" s="9">
        <v>512008</v>
      </c>
      <c r="S39" s="25" t="s">
        <v>73</v>
      </c>
    </row>
    <row r="40" spans="1:19" ht="94.5" x14ac:dyDescent="0.25">
      <c r="A40" s="21" t="s">
        <v>97</v>
      </c>
      <c r="B40" s="15" t="s">
        <v>100</v>
      </c>
      <c r="C40" s="10" t="s">
        <v>24</v>
      </c>
      <c r="D40" s="16" t="s">
        <v>52</v>
      </c>
      <c r="E40" s="22" t="s">
        <v>53</v>
      </c>
      <c r="F40" s="10" t="s">
        <v>31</v>
      </c>
      <c r="G40" s="23">
        <f>6.28337925+15.0513107+655.00297282-411.683</f>
        <v>264.65466276999996</v>
      </c>
      <c r="H40" s="9"/>
      <c r="I40" s="9"/>
      <c r="J40" s="9"/>
      <c r="K40" s="9"/>
      <c r="L40" s="9"/>
      <c r="M40" s="9"/>
      <c r="N40" s="24">
        <f>SUM(G40:M40)</f>
        <v>264.65466276999996</v>
      </c>
      <c r="O40" s="24">
        <f t="shared" si="3"/>
        <v>264.65466276999996</v>
      </c>
      <c r="P40" s="13">
        <f>O40</f>
        <v>264.65466276999996</v>
      </c>
      <c r="Q40" s="9" t="s">
        <v>13</v>
      </c>
      <c r="R40" s="9">
        <v>512012</v>
      </c>
      <c r="S40" s="38" t="s">
        <v>69</v>
      </c>
    </row>
    <row r="41" spans="1:19" ht="94.5" x14ac:dyDescent="0.25">
      <c r="A41" s="21" t="s">
        <v>99</v>
      </c>
      <c r="B41" s="15" t="s">
        <v>102</v>
      </c>
      <c r="C41" s="10" t="s">
        <v>24</v>
      </c>
      <c r="D41" s="16" t="s">
        <v>52</v>
      </c>
      <c r="E41" s="22" t="s">
        <v>103</v>
      </c>
      <c r="F41" s="10" t="s">
        <v>31</v>
      </c>
      <c r="G41" s="23">
        <f>255.36415927+7.77008624+15.10608594-46.325</f>
        <v>231.91533145</v>
      </c>
      <c r="H41" s="9"/>
      <c r="I41" s="9"/>
      <c r="J41" s="9"/>
      <c r="K41" s="9"/>
      <c r="L41" s="9"/>
      <c r="M41" s="9"/>
      <c r="N41" s="24">
        <f>SUM(G41:M41)</f>
        <v>231.91533145</v>
      </c>
      <c r="O41" s="24">
        <f t="shared" si="3"/>
        <v>231.91533145</v>
      </c>
      <c r="P41" s="13">
        <f>O41</f>
        <v>231.91533145</v>
      </c>
      <c r="Q41" s="9" t="s">
        <v>13</v>
      </c>
      <c r="R41" s="9">
        <v>512012</v>
      </c>
      <c r="S41" s="38" t="s">
        <v>69</v>
      </c>
    </row>
    <row r="42" spans="1:19" ht="47.25" x14ac:dyDescent="0.25">
      <c r="A42" s="21" t="s">
        <v>101</v>
      </c>
      <c r="B42" s="15" t="s">
        <v>105</v>
      </c>
      <c r="C42" s="10" t="s">
        <v>24</v>
      </c>
      <c r="D42" s="16" t="s">
        <v>52</v>
      </c>
      <c r="E42" s="22" t="s">
        <v>53</v>
      </c>
      <c r="F42" s="10" t="s">
        <v>31</v>
      </c>
      <c r="G42" s="9"/>
      <c r="H42" s="9"/>
      <c r="I42" s="9"/>
      <c r="J42" s="9"/>
      <c r="K42" s="9"/>
      <c r="L42" s="9"/>
      <c r="M42" s="9"/>
      <c r="N42" s="9"/>
      <c r="O42" s="24">
        <f t="shared" si="3"/>
        <v>0</v>
      </c>
      <c r="P42" s="13"/>
      <c r="Q42" s="9"/>
      <c r="R42" s="9">
        <v>512012</v>
      </c>
      <c r="S42" s="15" t="s">
        <v>106</v>
      </c>
    </row>
    <row r="43" spans="1:19" ht="94.5" x14ac:dyDescent="0.25">
      <c r="A43" s="21" t="s">
        <v>104</v>
      </c>
      <c r="B43" s="15" t="s">
        <v>108</v>
      </c>
      <c r="C43" s="10" t="s">
        <v>24</v>
      </c>
      <c r="D43" s="16" t="s">
        <v>52</v>
      </c>
      <c r="E43" s="22" t="s">
        <v>109</v>
      </c>
      <c r="F43" s="10" t="s">
        <v>31</v>
      </c>
      <c r="G43" s="23">
        <f>5.87814528+17.05244016+552.89480859-31.71</f>
        <v>544.11539402999995</v>
      </c>
      <c r="H43" s="9"/>
      <c r="I43" s="9"/>
      <c r="J43" s="9"/>
      <c r="K43" s="9"/>
      <c r="L43" s="9"/>
      <c r="M43" s="9"/>
      <c r="N43" s="24">
        <f t="shared" ref="N43:N48" si="4">SUM(G43:M43)</f>
        <v>544.11539402999995</v>
      </c>
      <c r="O43" s="24">
        <f t="shared" si="3"/>
        <v>544.11539402999995</v>
      </c>
      <c r="P43" s="13">
        <f t="shared" ref="P43:P48" si="5">O43</f>
        <v>544.11539402999995</v>
      </c>
      <c r="Q43" s="9" t="s">
        <v>13</v>
      </c>
      <c r="R43" s="9">
        <v>512012</v>
      </c>
      <c r="S43" s="14" t="s">
        <v>69</v>
      </c>
    </row>
    <row r="44" spans="1:19" ht="47.25" x14ac:dyDescent="0.25">
      <c r="A44" s="21" t="s">
        <v>107</v>
      </c>
      <c r="B44" s="15" t="s">
        <v>111</v>
      </c>
      <c r="C44" s="10" t="s">
        <v>24</v>
      </c>
      <c r="D44" s="16" t="s">
        <v>52</v>
      </c>
      <c r="E44" s="22" t="s">
        <v>53</v>
      </c>
      <c r="F44" s="10" t="s">
        <v>31</v>
      </c>
      <c r="G44" s="23">
        <f>0.3535435+0.86933843+39.42482606</f>
        <v>40.647707990000001</v>
      </c>
      <c r="H44" s="9"/>
      <c r="I44" s="9"/>
      <c r="J44" s="9"/>
      <c r="K44" s="9"/>
      <c r="L44" s="9"/>
      <c r="M44" s="9"/>
      <c r="N44" s="24">
        <f t="shared" si="4"/>
        <v>40.647707990000001</v>
      </c>
      <c r="O44" s="24">
        <f t="shared" si="3"/>
        <v>40.647707990000001</v>
      </c>
      <c r="P44" s="13">
        <f t="shared" si="5"/>
        <v>40.647707990000001</v>
      </c>
      <c r="Q44" s="9" t="s">
        <v>13</v>
      </c>
      <c r="R44" s="9">
        <v>512012</v>
      </c>
      <c r="S44" s="15" t="s">
        <v>112</v>
      </c>
    </row>
    <row r="45" spans="1:19" ht="94.5" x14ac:dyDescent="0.25">
      <c r="A45" s="21" t="s">
        <v>110</v>
      </c>
      <c r="B45" s="15" t="s">
        <v>114</v>
      </c>
      <c r="C45" s="10" t="s">
        <v>24</v>
      </c>
      <c r="D45" s="16" t="s">
        <v>52</v>
      </c>
      <c r="E45" s="22" t="s">
        <v>53</v>
      </c>
      <c r="F45" s="10" t="s">
        <v>31</v>
      </c>
      <c r="G45" s="23">
        <f>17.99677436+11+2084.99213951+36.01-1401.907</f>
        <v>748.09191387000033</v>
      </c>
      <c r="H45" s="9"/>
      <c r="I45" s="9"/>
      <c r="J45" s="9"/>
      <c r="K45" s="9"/>
      <c r="L45" s="9"/>
      <c r="M45" s="9"/>
      <c r="N45" s="24">
        <f t="shared" si="4"/>
        <v>748.09191387000033</v>
      </c>
      <c r="O45" s="24">
        <f t="shared" si="3"/>
        <v>748.09191387000033</v>
      </c>
      <c r="P45" s="13">
        <f t="shared" si="5"/>
        <v>748.09191387000033</v>
      </c>
      <c r="Q45" s="9" t="s">
        <v>13</v>
      </c>
      <c r="R45" s="9">
        <v>512012</v>
      </c>
      <c r="S45" s="14" t="s">
        <v>69</v>
      </c>
    </row>
    <row r="46" spans="1:19" ht="94.5" x14ac:dyDescent="0.25">
      <c r="A46" s="21" t="s">
        <v>113</v>
      </c>
      <c r="B46" s="15" t="s">
        <v>116</v>
      </c>
      <c r="C46" s="10" t="s">
        <v>24</v>
      </c>
      <c r="D46" s="16" t="s">
        <v>52</v>
      </c>
      <c r="E46" s="22" t="s">
        <v>117</v>
      </c>
      <c r="F46" s="10" t="s">
        <v>31</v>
      </c>
      <c r="G46" s="23">
        <f>389.07409661+2+3.80690339</f>
        <v>394.88100000000003</v>
      </c>
      <c r="H46" s="9"/>
      <c r="I46" s="9"/>
      <c r="J46" s="9"/>
      <c r="K46" s="9"/>
      <c r="L46" s="9"/>
      <c r="M46" s="9"/>
      <c r="N46" s="24">
        <f t="shared" si="4"/>
        <v>394.88100000000003</v>
      </c>
      <c r="O46" s="24">
        <f t="shared" si="3"/>
        <v>394.88100000000003</v>
      </c>
      <c r="P46" s="13">
        <f t="shared" si="5"/>
        <v>394.88100000000003</v>
      </c>
      <c r="Q46" s="9" t="s">
        <v>13</v>
      </c>
      <c r="R46" s="9">
        <v>512012</v>
      </c>
      <c r="S46" s="14" t="s">
        <v>69</v>
      </c>
    </row>
    <row r="47" spans="1:19" ht="94.5" x14ac:dyDescent="0.25">
      <c r="A47" s="21" t="s">
        <v>115</v>
      </c>
      <c r="B47" s="15" t="s">
        <v>119</v>
      </c>
      <c r="C47" s="10" t="s">
        <v>24</v>
      </c>
      <c r="D47" s="16" t="s">
        <v>52</v>
      </c>
      <c r="E47" s="22" t="s">
        <v>117</v>
      </c>
      <c r="F47" s="10" t="s">
        <v>31</v>
      </c>
      <c r="G47" s="23">
        <v>113.5</v>
      </c>
      <c r="H47" s="9"/>
      <c r="I47" s="9"/>
      <c r="J47" s="9"/>
      <c r="K47" s="9"/>
      <c r="L47" s="9"/>
      <c r="M47" s="9"/>
      <c r="N47" s="26">
        <f t="shared" si="4"/>
        <v>113.5</v>
      </c>
      <c r="O47" s="24">
        <f t="shared" si="3"/>
        <v>113.5</v>
      </c>
      <c r="P47" s="13">
        <f t="shared" si="5"/>
        <v>113.5</v>
      </c>
      <c r="Q47" s="9" t="s">
        <v>13</v>
      </c>
      <c r="R47" s="9">
        <v>512012</v>
      </c>
      <c r="S47" s="14" t="s">
        <v>69</v>
      </c>
    </row>
    <row r="48" spans="1:19" ht="94.5" x14ac:dyDescent="0.25">
      <c r="A48" s="21" t="s">
        <v>118</v>
      </c>
      <c r="B48" s="15" t="s">
        <v>121</v>
      </c>
      <c r="C48" s="10" t="s">
        <v>24</v>
      </c>
      <c r="D48" s="16" t="s">
        <v>52</v>
      </c>
      <c r="E48" s="22" t="s">
        <v>109</v>
      </c>
      <c r="F48" s="10" t="s">
        <v>31</v>
      </c>
      <c r="G48" s="23">
        <f>2.36556303+5.70929869+186.92513827-95</f>
        <v>99.999999989999992</v>
      </c>
      <c r="H48" s="9"/>
      <c r="I48" s="9"/>
      <c r="J48" s="9"/>
      <c r="K48" s="9"/>
      <c r="L48" s="9"/>
      <c r="M48" s="9"/>
      <c r="N48" s="24">
        <f t="shared" si="4"/>
        <v>99.999999989999992</v>
      </c>
      <c r="O48" s="24">
        <f t="shared" si="3"/>
        <v>99.999999989999992</v>
      </c>
      <c r="P48" s="13">
        <f t="shared" si="5"/>
        <v>99.999999989999992</v>
      </c>
      <c r="Q48" s="9" t="s">
        <v>13</v>
      </c>
      <c r="R48" s="9">
        <v>512012</v>
      </c>
      <c r="S48" s="14" t="s">
        <v>69</v>
      </c>
    </row>
    <row r="49" spans="1:19" ht="94.5" x14ac:dyDescent="0.25">
      <c r="A49" s="21" t="s">
        <v>120</v>
      </c>
      <c r="B49" s="15" t="s">
        <v>122</v>
      </c>
      <c r="C49" s="10" t="s">
        <v>24</v>
      </c>
      <c r="D49" s="16" t="s">
        <v>52</v>
      </c>
      <c r="E49" s="22" t="s">
        <v>123</v>
      </c>
      <c r="F49" s="27" t="s">
        <v>124</v>
      </c>
      <c r="G49" s="9"/>
      <c r="H49" s="9"/>
      <c r="I49" s="9"/>
      <c r="J49" s="9">
        <v>6640.4</v>
      </c>
      <c r="K49" s="9"/>
      <c r="L49" s="9"/>
      <c r="M49" s="9"/>
      <c r="N49" s="9">
        <v>6640.4</v>
      </c>
      <c r="O49" s="36">
        <v>5273</v>
      </c>
      <c r="P49" s="37">
        <v>5273</v>
      </c>
      <c r="Q49" s="9"/>
      <c r="R49" s="9"/>
      <c r="S49" s="35" t="s">
        <v>456</v>
      </c>
    </row>
    <row r="50" spans="1:19" x14ac:dyDescent="0.25">
      <c r="A50" s="10"/>
      <c r="B50" s="14" t="s">
        <v>125</v>
      </c>
      <c r="C50" s="9"/>
      <c r="D50" s="9"/>
      <c r="E50" s="9"/>
      <c r="F50" s="9"/>
      <c r="G50" s="13" t="e">
        <f>G51+G53+G54+G55+G56+G57+G58+G59+G60+G61+#REF!+G62+#REF!+G63+G64+G65+G66+#REF!+#REF!+G67+#REF!+#REF!+G68+G69+G70+G72+G75+#REF!+G76+G77+G79+G80+G81+G82+G83+G84+G85+G86+G87+G88+G89+G90+G91+G92+G93+G94+G95+G96+G97+G98+G99+G100+G101+G102+G103</f>
        <v>#REF!</v>
      </c>
      <c r="H50" s="13" t="e">
        <f>H51+H53+H54+H55+H56+H57+H58+H59+H60+H61+#REF!+H62+#REF!+H63+H64+H65+H66+#REF!+#REF!+H67+#REF!+#REF!+H68+H69+H70+H72+H75+#REF!+H76+H77+H79+H80+H81+H82+H83+H84+H85+H86+H87+H88+H89+H90+H91+H92+H93+H94+H95+H96+H97+H98+H99+H100+H101+H102+H103</f>
        <v>#REF!</v>
      </c>
      <c r="I50" s="13" t="e">
        <f>I51+I52+I53+I54+I55+I56+I57+I58+I59+I60+I61+#REF!+I62+#REF!+I63+I64+I65+I66+#REF!+#REF!+I67+#REF!+#REF!+I68+I69+I70+I72+I75+#REF!+I76+I77+I79+I80+I81+I82+I83+I84+I85+I86+I87+I88+I89+I90+I91+I92+I93+I94+I95+I96+I97+I98+I99+I100+I101+I102+I103</f>
        <v>#REF!</v>
      </c>
      <c r="J50" s="13" t="e">
        <f>J51+J53+J54+J55+J56+J57+J58+J59+J60+J61+#REF!+J62+#REF!+J63+J64+J65+J66+#REF!+#REF!+J67+#REF!+#REF!+J68+J69+J70+J72+J75+#REF!+J76+J77+J79+J80+J81+J82+J83+J84+J85+J86+J87+J88+J89+J90+J91+J92+J93+J94+J95+J96+J97+J98+J99+J100+J101+J102+J103</f>
        <v>#REF!</v>
      </c>
      <c r="K50" s="13"/>
      <c r="L50" s="13" t="e">
        <f>L51+L53+L54+L55+L56+L57+L58+L59+L60+L61+#REF!+L62+#REF!+L63+L64+L65+L66+#REF!+#REF!+L67+#REF!+#REF!+L68+L69+L70+L72+L75+#REF!+L76+L77+L79+L80+L81+L82+L83+L84+L85+L86+L87+L88+L89+L90+L91+L92+L93+L94+L95+L96+L97+L98+L99+L100+L101+L102+L103</f>
        <v>#REF!</v>
      </c>
      <c r="M50" s="13" t="e">
        <f>M51+M53+M54+M55+M56+M57+M58+M59+M60+M61+#REF!+M62+#REF!+M63+M64+M65+M66+#REF!+#REF!+M67+#REF!+#REF!+M68+M69+M70+M72+M75+#REF!+M76+M77+M79+M80+M81+M82+M83+M84+M85+M86+M87+M88+M89+M90+M91+M92+M93+M94+M95+M96+M97+M98+M99+M100+M101+M102+M103</f>
        <v>#REF!</v>
      </c>
      <c r="N50" s="33">
        <f>SUM(N51:N96)</f>
        <v>17773.13758205</v>
      </c>
      <c r="O50" s="33">
        <f t="shared" ref="O50:P50" si="6">SUM(O51:O96)</f>
        <v>17617.83758205</v>
      </c>
      <c r="P50" s="33">
        <f>SUM(P51:P96)</f>
        <v>17617.83758205</v>
      </c>
      <c r="Q50" s="9"/>
      <c r="R50" s="9"/>
      <c r="S50" s="9"/>
    </row>
    <row r="51" spans="1:19" ht="52.5" customHeight="1" x14ac:dyDescent="0.25">
      <c r="A51" s="43" t="s">
        <v>126</v>
      </c>
      <c r="B51" s="49" t="s">
        <v>127</v>
      </c>
      <c r="C51" s="39" t="s">
        <v>24</v>
      </c>
      <c r="D51" s="45" t="s">
        <v>52</v>
      </c>
      <c r="E51" s="64" t="s">
        <v>53</v>
      </c>
      <c r="F51" s="39" t="s">
        <v>31</v>
      </c>
      <c r="G51" s="29">
        <f>155.7643219+405.08997595+55.69054565+127.57909238</f>
        <v>744.12393587999998</v>
      </c>
      <c r="H51" s="10"/>
      <c r="I51" s="10"/>
      <c r="J51" s="10"/>
      <c r="K51" s="10"/>
      <c r="L51" s="10"/>
      <c r="M51" s="10"/>
      <c r="N51" s="24">
        <f t="shared" ref="N51:N58" si="7">SUM(G51:M51)</f>
        <v>744.12393587999998</v>
      </c>
      <c r="O51" s="24">
        <f t="shared" ref="O51:P111" si="8">N51</f>
        <v>744.12393587999998</v>
      </c>
      <c r="P51" s="13">
        <f>O51</f>
        <v>744.12393587999998</v>
      </c>
      <c r="Q51" s="9" t="s">
        <v>13</v>
      </c>
      <c r="R51" s="9">
        <v>512007</v>
      </c>
      <c r="S51" s="49" t="s">
        <v>83</v>
      </c>
    </row>
    <row r="52" spans="1:19" ht="36.75" customHeight="1" x14ac:dyDescent="0.25">
      <c r="A52" s="44"/>
      <c r="B52" s="50"/>
      <c r="C52" s="40"/>
      <c r="D52" s="46"/>
      <c r="E52" s="65"/>
      <c r="F52" s="40"/>
      <c r="G52" s="29"/>
      <c r="H52" s="10"/>
      <c r="I52" s="10">
        <v>4498.7759999999998</v>
      </c>
      <c r="J52" s="10"/>
      <c r="K52" s="10"/>
      <c r="L52" s="10"/>
      <c r="M52" s="10"/>
      <c r="N52" s="24">
        <f t="shared" si="7"/>
        <v>4498.7759999999998</v>
      </c>
      <c r="O52" s="24">
        <f>N52</f>
        <v>4498.7759999999998</v>
      </c>
      <c r="P52" s="13">
        <f>O52</f>
        <v>4498.7759999999998</v>
      </c>
      <c r="Q52" s="9" t="s">
        <v>15</v>
      </c>
      <c r="R52" s="15" t="s">
        <v>128</v>
      </c>
      <c r="S52" s="50"/>
    </row>
    <row r="53" spans="1:19" ht="94.5" x14ac:dyDescent="0.25">
      <c r="A53" s="21" t="s">
        <v>129</v>
      </c>
      <c r="B53" s="15" t="s">
        <v>130</v>
      </c>
      <c r="C53" s="10" t="s">
        <v>24</v>
      </c>
      <c r="D53" s="16" t="s">
        <v>52</v>
      </c>
      <c r="E53" s="30" t="s">
        <v>53</v>
      </c>
      <c r="F53" s="10" t="s">
        <v>31</v>
      </c>
      <c r="G53" s="23">
        <f>9.13434034+26.48386813+964.381792-470.716</f>
        <v>529.28400047000002</v>
      </c>
      <c r="H53" s="9"/>
      <c r="I53" s="9"/>
      <c r="J53" s="9"/>
      <c r="K53" s="9"/>
      <c r="L53" s="9"/>
      <c r="M53" s="9"/>
      <c r="N53" s="24">
        <f t="shared" si="7"/>
        <v>529.28400047000002</v>
      </c>
      <c r="O53" s="24">
        <f t="shared" si="8"/>
        <v>529.28400047000002</v>
      </c>
      <c r="P53" s="13">
        <f>O53</f>
        <v>529.28400047000002</v>
      </c>
      <c r="Q53" s="9" t="s">
        <v>13</v>
      </c>
      <c r="R53" s="9">
        <v>512007</v>
      </c>
      <c r="S53" s="14" t="s">
        <v>69</v>
      </c>
    </row>
    <row r="54" spans="1:19" ht="31.5" x14ac:dyDescent="0.25">
      <c r="A54" s="21" t="s">
        <v>131</v>
      </c>
      <c r="B54" s="15" t="s">
        <v>132</v>
      </c>
      <c r="C54" s="10" t="s">
        <v>24</v>
      </c>
      <c r="D54" s="16" t="s">
        <v>52</v>
      </c>
      <c r="E54" s="30" t="s">
        <v>53</v>
      </c>
      <c r="F54" s="10" t="s">
        <v>31</v>
      </c>
      <c r="G54" s="9">
        <v>4.133</v>
      </c>
      <c r="H54" s="9"/>
      <c r="I54" s="9"/>
      <c r="J54" s="9"/>
      <c r="K54" s="9"/>
      <c r="L54" s="9"/>
      <c r="M54" s="9"/>
      <c r="N54" s="9">
        <f t="shared" si="7"/>
        <v>4.133</v>
      </c>
      <c r="O54" s="24">
        <f t="shared" si="8"/>
        <v>4.133</v>
      </c>
      <c r="P54" s="13">
        <f>O54</f>
        <v>4.133</v>
      </c>
      <c r="Q54" s="9" t="s">
        <v>13</v>
      </c>
      <c r="R54" s="9">
        <v>512007</v>
      </c>
      <c r="S54" s="15" t="s">
        <v>133</v>
      </c>
    </row>
    <row r="55" spans="1:19" ht="47.25" x14ac:dyDescent="0.25">
      <c r="A55" s="21" t="s">
        <v>134</v>
      </c>
      <c r="B55" s="15" t="s">
        <v>135</v>
      </c>
      <c r="C55" s="10" t="s">
        <v>24</v>
      </c>
      <c r="D55" s="16" t="s">
        <v>52</v>
      </c>
      <c r="E55" s="31" t="s">
        <v>136</v>
      </c>
      <c r="F55" s="10" t="s">
        <v>31</v>
      </c>
      <c r="G55" s="9">
        <v>41.7</v>
      </c>
      <c r="H55" s="9"/>
      <c r="I55" s="9"/>
      <c r="J55" s="9"/>
      <c r="K55" s="9"/>
      <c r="L55" s="9"/>
      <c r="M55" s="9"/>
      <c r="N55" s="9">
        <f t="shared" si="7"/>
        <v>41.7</v>
      </c>
      <c r="O55" s="24">
        <v>0</v>
      </c>
      <c r="P55" s="13">
        <v>0</v>
      </c>
      <c r="Q55" s="9" t="s">
        <v>13</v>
      </c>
      <c r="R55" s="9">
        <v>512007</v>
      </c>
      <c r="S55" s="32" t="s">
        <v>137</v>
      </c>
    </row>
    <row r="56" spans="1:19" ht="31.5" x14ac:dyDescent="0.25">
      <c r="A56" s="21" t="s">
        <v>138</v>
      </c>
      <c r="B56" s="15" t="s">
        <v>139</v>
      </c>
      <c r="C56" s="10" t="s">
        <v>24</v>
      </c>
      <c r="D56" s="16" t="s">
        <v>52</v>
      </c>
      <c r="E56" s="31" t="s">
        <v>30</v>
      </c>
      <c r="F56" s="10" t="s">
        <v>31</v>
      </c>
      <c r="G56" s="23">
        <v>16.876422300000002</v>
      </c>
      <c r="H56" s="23"/>
      <c r="I56" s="23"/>
      <c r="J56" s="23"/>
      <c r="K56" s="23"/>
      <c r="L56" s="23"/>
      <c r="M56" s="23"/>
      <c r="N56" s="23">
        <f t="shared" si="7"/>
        <v>16.876422300000002</v>
      </c>
      <c r="O56" s="24">
        <f t="shared" si="8"/>
        <v>16.876422300000002</v>
      </c>
      <c r="P56" s="13">
        <f>O56</f>
        <v>16.876422300000002</v>
      </c>
      <c r="Q56" s="9" t="s">
        <v>13</v>
      </c>
      <c r="R56" s="9">
        <v>512007</v>
      </c>
      <c r="S56" s="15" t="s">
        <v>140</v>
      </c>
    </row>
    <row r="57" spans="1:19" ht="47.25" x14ac:dyDescent="0.25">
      <c r="A57" s="21" t="s">
        <v>141</v>
      </c>
      <c r="B57" s="15" t="s">
        <v>142</v>
      </c>
      <c r="C57" s="10" t="s">
        <v>24</v>
      </c>
      <c r="D57" s="16" t="s">
        <v>52</v>
      </c>
      <c r="E57" s="31" t="s">
        <v>30</v>
      </c>
      <c r="F57" s="10" t="s">
        <v>31</v>
      </c>
      <c r="G57" s="23"/>
      <c r="H57" s="9"/>
      <c r="I57" s="9"/>
      <c r="J57" s="9"/>
      <c r="K57" s="9"/>
      <c r="L57" s="9"/>
      <c r="M57" s="9"/>
      <c r="N57" s="24">
        <f t="shared" si="7"/>
        <v>0</v>
      </c>
      <c r="O57" s="24">
        <f t="shared" si="8"/>
        <v>0</v>
      </c>
      <c r="P57" s="13"/>
      <c r="Q57" s="9"/>
      <c r="R57" s="9">
        <v>512007</v>
      </c>
      <c r="S57" s="32" t="s">
        <v>137</v>
      </c>
    </row>
    <row r="58" spans="1:19" ht="47.25" x14ac:dyDescent="0.25">
      <c r="A58" s="21" t="s">
        <v>143</v>
      </c>
      <c r="B58" s="15" t="s">
        <v>144</v>
      </c>
      <c r="C58" s="10" t="s">
        <v>24</v>
      </c>
      <c r="D58" s="16" t="s">
        <v>52</v>
      </c>
      <c r="E58" s="31" t="s">
        <v>30</v>
      </c>
      <c r="F58" s="10" t="s">
        <v>31</v>
      </c>
      <c r="G58" s="23">
        <f>13.38884032+2.11465247</f>
        <v>15.503492789999999</v>
      </c>
      <c r="H58" s="9"/>
      <c r="I58" s="9"/>
      <c r="J58" s="9"/>
      <c r="K58" s="9"/>
      <c r="L58" s="9"/>
      <c r="M58" s="9"/>
      <c r="N58" s="24">
        <f t="shared" si="7"/>
        <v>15.503492789999999</v>
      </c>
      <c r="O58" s="24">
        <f t="shared" si="8"/>
        <v>15.503492789999999</v>
      </c>
      <c r="P58" s="13">
        <f>O58</f>
        <v>15.503492789999999</v>
      </c>
      <c r="Q58" s="9" t="s">
        <v>13</v>
      </c>
      <c r="R58" s="9">
        <v>512007</v>
      </c>
      <c r="S58" s="15" t="s">
        <v>145</v>
      </c>
    </row>
    <row r="59" spans="1:19" ht="31.5" x14ac:dyDescent="0.25">
      <c r="A59" s="21" t="s">
        <v>146</v>
      </c>
      <c r="B59" s="15" t="s">
        <v>147</v>
      </c>
      <c r="C59" s="10" t="s">
        <v>24</v>
      </c>
      <c r="D59" s="16" t="s">
        <v>52</v>
      </c>
      <c r="E59" s="31" t="s">
        <v>30</v>
      </c>
      <c r="F59" s="10" t="s">
        <v>31</v>
      </c>
      <c r="G59" s="9"/>
      <c r="H59" s="9"/>
      <c r="I59" s="9"/>
      <c r="J59" s="9"/>
      <c r="K59" s="9"/>
      <c r="L59" s="9"/>
      <c r="M59" s="9"/>
      <c r="N59" s="9"/>
      <c r="O59" s="24">
        <f t="shared" si="8"/>
        <v>0</v>
      </c>
      <c r="P59" s="13"/>
      <c r="Q59" s="9"/>
      <c r="R59" s="9">
        <v>512007</v>
      </c>
      <c r="S59" s="15" t="s">
        <v>148</v>
      </c>
    </row>
    <row r="60" spans="1:19" ht="63" x14ac:dyDescent="0.25">
      <c r="A60" s="21" t="s">
        <v>149</v>
      </c>
      <c r="B60" s="15" t="s">
        <v>150</v>
      </c>
      <c r="C60" s="10" t="s">
        <v>24</v>
      </c>
      <c r="D60" s="16" t="s">
        <v>52</v>
      </c>
      <c r="E60" s="31" t="s">
        <v>151</v>
      </c>
      <c r="F60" s="16" t="s">
        <v>152</v>
      </c>
      <c r="G60" s="9"/>
      <c r="H60" s="9"/>
      <c r="I60" s="9"/>
      <c r="J60" s="9"/>
      <c r="K60" s="9"/>
      <c r="L60" s="9"/>
      <c r="M60" s="9"/>
      <c r="N60" s="9"/>
      <c r="O60" s="24">
        <f t="shared" si="8"/>
        <v>0</v>
      </c>
      <c r="P60" s="13"/>
      <c r="Q60" s="9"/>
      <c r="R60" s="9">
        <v>512007</v>
      </c>
      <c r="S60" s="32" t="s">
        <v>137</v>
      </c>
    </row>
    <row r="61" spans="1:19" ht="181.5" customHeight="1" x14ac:dyDescent="0.25">
      <c r="A61" s="21" t="s">
        <v>153</v>
      </c>
      <c r="B61" s="15" t="s">
        <v>154</v>
      </c>
      <c r="C61" s="10" t="s">
        <v>24</v>
      </c>
      <c r="D61" s="16" t="s">
        <v>52</v>
      </c>
      <c r="E61" s="22" t="s">
        <v>117</v>
      </c>
      <c r="F61" s="10" t="s">
        <v>31</v>
      </c>
      <c r="G61" s="9">
        <v>2.6819999999999999</v>
      </c>
      <c r="H61" s="9"/>
      <c r="I61" s="9"/>
      <c r="J61" s="9"/>
      <c r="K61" s="9"/>
      <c r="L61" s="9"/>
      <c r="M61" s="9"/>
      <c r="N61" s="9">
        <f>SUM(G61:M61)</f>
        <v>2.6819999999999999</v>
      </c>
      <c r="O61" s="24">
        <f t="shared" si="8"/>
        <v>2.6819999999999999</v>
      </c>
      <c r="P61" s="13">
        <f>O61</f>
        <v>2.6819999999999999</v>
      </c>
      <c r="Q61" s="9" t="s">
        <v>13</v>
      </c>
      <c r="R61" s="9">
        <v>512007</v>
      </c>
      <c r="S61" s="14" t="s">
        <v>155</v>
      </c>
    </row>
    <row r="62" spans="1:19" ht="94.5" x14ac:dyDescent="0.25">
      <c r="A62" s="21" t="s">
        <v>156</v>
      </c>
      <c r="B62" s="15" t="s">
        <v>157</v>
      </c>
      <c r="C62" s="10" t="s">
        <v>24</v>
      </c>
      <c r="D62" s="16" t="s">
        <v>52</v>
      </c>
      <c r="E62" s="22" t="s">
        <v>53</v>
      </c>
      <c r="F62" s="10" t="s">
        <v>31</v>
      </c>
      <c r="G62" s="23">
        <f>9.89280227+23.1255606+852.67395357</f>
        <v>885.69231644000001</v>
      </c>
      <c r="H62" s="9"/>
      <c r="I62" s="9"/>
      <c r="J62" s="9"/>
      <c r="K62" s="9"/>
      <c r="L62" s="9"/>
      <c r="M62" s="9"/>
      <c r="N62" s="24">
        <f>SUM(G62:M62)</f>
        <v>885.69231644000001</v>
      </c>
      <c r="O62" s="24">
        <f t="shared" si="8"/>
        <v>885.69231644000001</v>
      </c>
      <c r="P62" s="13">
        <f>O62</f>
        <v>885.69231644000001</v>
      </c>
      <c r="Q62" s="9" t="s">
        <v>13</v>
      </c>
      <c r="R62" s="9">
        <v>512007</v>
      </c>
      <c r="S62" s="14" t="s">
        <v>69</v>
      </c>
    </row>
    <row r="63" spans="1:19" ht="31.5" x14ac:dyDescent="0.25">
      <c r="A63" s="21" t="s">
        <v>158</v>
      </c>
      <c r="B63" s="15" t="s">
        <v>159</v>
      </c>
      <c r="C63" s="10" t="s">
        <v>24</v>
      </c>
      <c r="D63" s="16" t="s">
        <v>52</v>
      </c>
      <c r="E63" s="22" t="s">
        <v>30</v>
      </c>
      <c r="F63" s="10" t="s">
        <v>31</v>
      </c>
      <c r="G63" s="23">
        <v>59.27180877</v>
      </c>
      <c r="H63" s="9"/>
      <c r="I63" s="9"/>
      <c r="J63" s="9"/>
      <c r="K63" s="9"/>
      <c r="L63" s="9"/>
      <c r="M63" s="9"/>
      <c r="N63" s="24">
        <f>SUM(G63:M63)</f>
        <v>59.27180877</v>
      </c>
      <c r="O63" s="24">
        <f t="shared" si="8"/>
        <v>59.27180877</v>
      </c>
      <c r="P63" s="13">
        <f>O63</f>
        <v>59.27180877</v>
      </c>
      <c r="Q63" s="9" t="s">
        <v>13</v>
      </c>
      <c r="R63" s="9">
        <v>512007</v>
      </c>
      <c r="S63" s="15" t="s">
        <v>160</v>
      </c>
    </row>
    <row r="64" spans="1:19" ht="94.5" x14ac:dyDescent="0.25">
      <c r="A64" s="21" t="s">
        <v>161</v>
      </c>
      <c r="B64" s="15" t="s">
        <v>162</v>
      </c>
      <c r="C64" s="10" t="s">
        <v>24</v>
      </c>
      <c r="D64" s="16" t="s">
        <v>52</v>
      </c>
      <c r="E64" s="31" t="s">
        <v>72</v>
      </c>
      <c r="F64" s="10" t="s">
        <v>31</v>
      </c>
      <c r="G64" s="9"/>
      <c r="H64" s="9"/>
      <c r="I64" s="9">
        <v>977.49099999999999</v>
      </c>
      <c r="J64" s="9"/>
      <c r="K64" s="9"/>
      <c r="L64" s="9"/>
      <c r="M64" s="9"/>
      <c r="N64" s="28">
        <f>SUM(G64:M64)</f>
        <v>977.49099999999999</v>
      </c>
      <c r="O64" s="26">
        <f t="shared" si="8"/>
        <v>977.49099999999999</v>
      </c>
      <c r="P64" s="33">
        <f>O64</f>
        <v>977.49099999999999</v>
      </c>
      <c r="Q64" s="28" t="s">
        <v>15</v>
      </c>
      <c r="R64" s="9">
        <v>512007</v>
      </c>
      <c r="S64" s="32" t="s">
        <v>69</v>
      </c>
    </row>
    <row r="65" spans="1:19" ht="47.25" x14ac:dyDescent="0.25">
      <c r="A65" s="21" t="s">
        <v>163</v>
      </c>
      <c r="B65" s="15" t="s">
        <v>164</v>
      </c>
      <c r="C65" s="10" t="s">
        <v>24</v>
      </c>
      <c r="D65" s="16" t="s">
        <v>52</v>
      </c>
      <c r="E65" s="31" t="s">
        <v>103</v>
      </c>
      <c r="F65" s="10" t="s">
        <v>31</v>
      </c>
      <c r="G65" s="9">
        <v>2.0859999999999999</v>
      </c>
      <c r="H65" s="9"/>
      <c r="I65" s="9"/>
      <c r="J65" s="9"/>
      <c r="K65" s="9"/>
      <c r="L65" s="9"/>
      <c r="M65" s="9"/>
      <c r="N65" s="9">
        <f>SUM(G65:M65)</f>
        <v>2.0859999999999999</v>
      </c>
      <c r="O65" s="24">
        <f t="shared" si="8"/>
        <v>2.0859999999999999</v>
      </c>
      <c r="P65" s="13">
        <f>O65</f>
        <v>2.0859999999999999</v>
      </c>
      <c r="Q65" s="9" t="s">
        <v>13</v>
      </c>
      <c r="R65" s="9">
        <v>512007</v>
      </c>
      <c r="S65" s="15" t="s">
        <v>165</v>
      </c>
    </row>
    <row r="66" spans="1:19" ht="47.25" x14ac:dyDescent="0.25">
      <c r="A66" s="21" t="s">
        <v>166</v>
      </c>
      <c r="B66" s="15" t="s">
        <v>167</v>
      </c>
      <c r="C66" s="10" t="s">
        <v>24</v>
      </c>
      <c r="D66" s="16" t="s">
        <v>52</v>
      </c>
      <c r="E66" s="31" t="s">
        <v>103</v>
      </c>
      <c r="F66" s="10" t="s">
        <v>31</v>
      </c>
      <c r="G66" s="9"/>
      <c r="H66" s="9"/>
      <c r="I66" s="9"/>
      <c r="J66" s="9"/>
      <c r="K66" s="9"/>
      <c r="L66" s="9"/>
      <c r="M66" s="9"/>
      <c r="N66" s="9"/>
      <c r="O66" s="24">
        <f t="shared" si="8"/>
        <v>0</v>
      </c>
      <c r="P66" s="13"/>
      <c r="Q66" s="9"/>
      <c r="R66" s="9">
        <v>512007</v>
      </c>
      <c r="S66" s="32" t="s">
        <v>137</v>
      </c>
    </row>
    <row r="67" spans="1:19" ht="47.25" x14ac:dyDescent="0.25">
      <c r="A67" s="21" t="s">
        <v>457</v>
      </c>
      <c r="B67" s="15" t="s">
        <v>169</v>
      </c>
      <c r="C67" s="10" t="s">
        <v>24</v>
      </c>
      <c r="D67" s="16" t="s">
        <v>52</v>
      </c>
      <c r="E67" s="31" t="s">
        <v>117</v>
      </c>
      <c r="F67" s="10" t="s">
        <v>31</v>
      </c>
      <c r="G67" s="9"/>
      <c r="H67" s="9"/>
      <c r="I67" s="9"/>
      <c r="J67" s="9"/>
      <c r="K67" s="9"/>
      <c r="L67" s="9"/>
      <c r="M67" s="9"/>
      <c r="N67" s="9"/>
      <c r="O67" s="24">
        <f t="shared" si="8"/>
        <v>0</v>
      </c>
      <c r="P67" s="13"/>
      <c r="Q67" s="9"/>
      <c r="R67" s="9">
        <v>512007</v>
      </c>
      <c r="S67" s="15" t="s">
        <v>170</v>
      </c>
    </row>
    <row r="68" spans="1:19" ht="47.25" x14ac:dyDescent="0.25">
      <c r="A68" s="21" t="s">
        <v>458</v>
      </c>
      <c r="B68" s="15" t="s">
        <v>172</v>
      </c>
      <c r="C68" s="10" t="s">
        <v>24</v>
      </c>
      <c r="D68" s="16" t="s">
        <v>52</v>
      </c>
      <c r="E68" s="31" t="s">
        <v>117</v>
      </c>
      <c r="F68" s="10" t="s">
        <v>31</v>
      </c>
      <c r="G68" s="9"/>
      <c r="H68" s="9"/>
      <c r="I68" s="9"/>
      <c r="J68" s="9"/>
      <c r="K68" s="9"/>
      <c r="L68" s="9"/>
      <c r="M68" s="9"/>
      <c r="N68" s="9"/>
      <c r="O68" s="24">
        <f t="shared" si="8"/>
        <v>0</v>
      </c>
      <c r="P68" s="13"/>
      <c r="Q68" s="9"/>
      <c r="R68" s="9">
        <v>512007</v>
      </c>
      <c r="S68" s="32" t="s">
        <v>137</v>
      </c>
    </row>
    <row r="69" spans="1:19" ht="94.5" x14ac:dyDescent="0.25">
      <c r="A69" s="21" t="s">
        <v>168</v>
      </c>
      <c r="B69" s="15" t="s">
        <v>174</v>
      </c>
      <c r="C69" s="10" t="s">
        <v>24</v>
      </c>
      <c r="D69" s="16" t="s">
        <v>52</v>
      </c>
      <c r="E69" s="22" t="s">
        <v>123</v>
      </c>
      <c r="F69" s="10" t="s">
        <v>31</v>
      </c>
      <c r="G69" s="9">
        <f>341.074-213.388</f>
        <v>127.68600000000001</v>
      </c>
      <c r="H69" s="9"/>
      <c r="I69" s="9"/>
      <c r="J69" s="9"/>
      <c r="K69" s="9"/>
      <c r="L69" s="9"/>
      <c r="M69" s="9"/>
      <c r="N69" s="9">
        <f>SUM(G69:M69)</f>
        <v>127.68600000000001</v>
      </c>
      <c r="O69" s="24">
        <f t="shared" si="8"/>
        <v>127.68600000000001</v>
      </c>
      <c r="P69" s="13">
        <f t="shared" si="8"/>
        <v>127.68600000000001</v>
      </c>
      <c r="Q69" s="9" t="s">
        <v>13</v>
      </c>
      <c r="R69" s="9">
        <v>512007</v>
      </c>
      <c r="S69" s="14" t="s">
        <v>69</v>
      </c>
    </row>
    <row r="70" spans="1:19" ht="48.75" customHeight="1" x14ac:dyDescent="0.25">
      <c r="A70" s="59" t="s">
        <v>459</v>
      </c>
      <c r="B70" s="49" t="s">
        <v>176</v>
      </c>
      <c r="C70" s="39" t="s">
        <v>24</v>
      </c>
      <c r="D70" s="45" t="s">
        <v>52</v>
      </c>
      <c r="E70" s="47" t="s">
        <v>117</v>
      </c>
      <c r="F70" s="39" t="s">
        <v>177</v>
      </c>
      <c r="G70" s="23"/>
      <c r="H70" s="9"/>
      <c r="I70" s="9">
        <f>1383.792-838.76</f>
        <v>545.03199999999993</v>
      </c>
      <c r="J70" s="9"/>
      <c r="K70" s="9"/>
      <c r="L70" s="9"/>
      <c r="M70" s="9"/>
      <c r="N70" s="24">
        <f>SUM(G70:M70)</f>
        <v>545.03199999999993</v>
      </c>
      <c r="O70" s="24">
        <f t="shared" si="8"/>
        <v>545.03199999999993</v>
      </c>
      <c r="P70" s="13">
        <f t="shared" si="8"/>
        <v>545.03199999999993</v>
      </c>
      <c r="Q70" s="9" t="s">
        <v>15</v>
      </c>
      <c r="R70" s="39">
        <v>512007</v>
      </c>
      <c r="S70" s="41" t="s">
        <v>69</v>
      </c>
    </row>
    <row r="71" spans="1:19" ht="33.75" customHeight="1" x14ac:dyDescent="0.25">
      <c r="A71" s="60"/>
      <c r="B71" s="50"/>
      <c r="C71" s="40"/>
      <c r="D71" s="46"/>
      <c r="E71" s="48"/>
      <c r="F71" s="40"/>
      <c r="G71" s="23">
        <v>986.84299999999996</v>
      </c>
      <c r="H71" s="9"/>
      <c r="I71" s="9"/>
      <c r="J71" s="9"/>
      <c r="K71" s="9"/>
      <c r="L71" s="9"/>
      <c r="M71" s="9"/>
      <c r="N71" s="24">
        <f>SUM(G71:M71)</f>
        <v>986.84299999999996</v>
      </c>
      <c r="O71" s="24">
        <f t="shared" si="8"/>
        <v>986.84299999999996</v>
      </c>
      <c r="P71" s="13">
        <f t="shared" si="8"/>
        <v>986.84299999999996</v>
      </c>
      <c r="Q71" s="9" t="s">
        <v>13</v>
      </c>
      <c r="R71" s="40"/>
      <c r="S71" s="42"/>
    </row>
    <row r="72" spans="1:19" ht="37.5" customHeight="1" x14ac:dyDescent="0.25">
      <c r="A72" s="43" t="s">
        <v>460</v>
      </c>
      <c r="B72" s="49" t="s">
        <v>179</v>
      </c>
      <c r="C72" s="39" t="s">
        <v>24</v>
      </c>
      <c r="D72" s="45" t="s">
        <v>52</v>
      </c>
      <c r="E72" s="55" t="s">
        <v>53</v>
      </c>
      <c r="F72" s="39" t="s">
        <v>177</v>
      </c>
      <c r="G72" s="23">
        <f>2.05299966</f>
        <v>2.0529996599999998</v>
      </c>
      <c r="H72" s="9"/>
      <c r="I72" s="9"/>
      <c r="J72" s="9"/>
      <c r="K72" s="9"/>
      <c r="L72" s="9"/>
      <c r="M72" s="9"/>
      <c r="N72" s="23">
        <f>SUM(G72:M72)</f>
        <v>2.0529996599999998</v>
      </c>
      <c r="O72" s="24">
        <f t="shared" si="8"/>
        <v>2.0529996599999998</v>
      </c>
      <c r="P72" s="13">
        <f t="shared" si="8"/>
        <v>2.0529996599999998</v>
      </c>
      <c r="Q72" s="9" t="s">
        <v>13</v>
      </c>
      <c r="R72" s="39">
        <v>512007</v>
      </c>
      <c r="S72" s="41" t="s">
        <v>69</v>
      </c>
    </row>
    <row r="73" spans="1:19" ht="24.75" customHeight="1" x14ac:dyDescent="0.25">
      <c r="A73" s="51"/>
      <c r="B73" s="52"/>
      <c r="C73" s="53"/>
      <c r="D73" s="54"/>
      <c r="E73" s="56"/>
      <c r="F73" s="53"/>
      <c r="G73" s="23"/>
      <c r="H73" s="9">
        <v>566.1</v>
      </c>
      <c r="I73" s="9"/>
      <c r="J73" s="9"/>
      <c r="K73" s="9"/>
      <c r="L73" s="9"/>
      <c r="M73" s="9"/>
      <c r="N73" s="23">
        <f>SUM(H73:M73)</f>
        <v>566.1</v>
      </c>
      <c r="O73" s="24">
        <f t="shared" si="8"/>
        <v>566.1</v>
      </c>
      <c r="P73" s="13">
        <f t="shared" si="8"/>
        <v>566.1</v>
      </c>
      <c r="Q73" s="9" t="s">
        <v>14</v>
      </c>
      <c r="R73" s="53"/>
      <c r="S73" s="58"/>
    </row>
    <row r="74" spans="1:19" ht="18" customHeight="1" x14ac:dyDescent="0.25">
      <c r="A74" s="44"/>
      <c r="B74" s="50"/>
      <c r="C74" s="40"/>
      <c r="D74" s="46"/>
      <c r="E74" s="57"/>
      <c r="F74" s="40"/>
      <c r="G74" s="23"/>
      <c r="H74" s="9"/>
      <c r="I74" s="9">
        <v>3000</v>
      </c>
      <c r="J74" s="9"/>
      <c r="K74" s="9"/>
      <c r="L74" s="9"/>
      <c r="M74" s="9"/>
      <c r="N74" s="23">
        <f>SUM(H74:M74)</f>
        <v>3000</v>
      </c>
      <c r="O74" s="24">
        <f t="shared" si="8"/>
        <v>3000</v>
      </c>
      <c r="P74" s="13">
        <f t="shared" si="8"/>
        <v>3000</v>
      </c>
      <c r="Q74" s="9" t="s">
        <v>15</v>
      </c>
      <c r="R74" s="40"/>
      <c r="S74" s="42"/>
    </row>
    <row r="75" spans="1:19" ht="126" x14ac:dyDescent="0.25">
      <c r="A75" s="21" t="s">
        <v>171</v>
      </c>
      <c r="B75" s="15" t="s">
        <v>181</v>
      </c>
      <c r="C75" s="10" t="s">
        <v>24</v>
      </c>
      <c r="D75" s="16" t="s">
        <v>52</v>
      </c>
      <c r="E75" s="22" t="s">
        <v>53</v>
      </c>
      <c r="F75" s="10" t="s">
        <v>31</v>
      </c>
      <c r="G75" s="9">
        <v>76.599999999999994</v>
      </c>
      <c r="H75" s="9"/>
      <c r="I75" s="9"/>
      <c r="J75" s="9"/>
      <c r="K75" s="9"/>
      <c r="L75" s="9"/>
      <c r="M75" s="9"/>
      <c r="N75" s="9">
        <f t="shared" ref="N75:N81" si="9">SUM(G75:M75)</f>
        <v>76.599999999999994</v>
      </c>
      <c r="O75" s="24">
        <v>7</v>
      </c>
      <c r="P75" s="13">
        <f t="shared" si="8"/>
        <v>7</v>
      </c>
      <c r="Q75" s="9" t="s">
        <v>13</v>
      </c>
      <c r="R75" s="9">
        <v>512007</v>
      </c>
      <c r="S75" s="14" t="s">
        <v>182</v>
      </c>
    </row>
    <row r="76" spans="1:19" ht="63" x14ac:dyDescent="0.25">
      <c r="A76" s="21" t="s">
        <v>173</v>
      </c>
      <c r="B76" s="15" t="s">
        <v>184</v>
      </c>
      <c r="C76" s="10" t="s">
        <v>24</v>
      </c>
      <c r="D76" s="16" t="s">
        <v>52</v>
      </c>
      <c r="E76" s="22" t="s">
        <v>109</v>
      </c>
      <c r="F76" s="10" t="s">
        <v>31</v>
      </c>
      <c r="G76" s="9">
        <v>3.4</v>
      </c>
      <c r="H76" s="9"/>
      <c r="I76" s="9"/>
      <c r="J76" s="9"/>
      <c r="K76" s="9"/>
      <c r="L76" s="9"/>
      <c r="M76" s="9"/>
      <c r="N76" s="9">
        <f t="shared" si="9"/>
        <v>3.4</v>
      </c>
      <c r="O76" s="24">
        <v>0</v>
      </c>
      <c r="P76" s="13">
        <v>0</v>
      </c>
      <c r="Q76" s="9" t="s">
        <v>13</v>
      </c>
      <c r="R76" s="9">
        <v>512007</v>
      </c>
      <c r="S76" s="15" t="s">
        <v>185</v>
      </c>
    </row>
    <row r="77" spans="1:19" ht="39" customHeight="1" x14ac:dyDescent="0.25">
      <c r="A77" s="43" t="s">
        <v>175</v>
      </c>
      <c r="B77" s="49" t="s">
        <v>187</v>
      </c>
      <c r="C77" s="39" t="s">
        <v>24</v>
      </c>
      <c r="D77" s="45" t="s">
        <v>52</v>
      </c>
      <c r="E77" s="55" t="s">
        <v>53</v>
      </c>
      <c r="F77" s="39" t="s">
        <v>31</v>
      </c>
      <c r="G77" s="9">
        <f>8.699661+21.497247+69.803092+490</f>
        <v>590</v>
      </c>
      <c r="H77" s="9"/>
      <c r="I77" s="9"/>
      <c r="J77" s="9"/>
      <c r="K77" s="9"/>
      <c r="L77" s="9"/>
      <c r="M77" s="9"/>
      <c r="N77" s="9">
        <f t="shared" si="9"/>
        <v>590</v>
      </c>
      <c r="O77" s="24">
        <f t="shared" si="8"/>
        <v>590</v>
      </c>
      <c r="P77" s="13">
        <f>O77</f>
        <v>590</v>
      </c>
      <c r="Q77" s="9" t="s">
        <v>13</v>
      </c>
      <c r="R77" s="39">
        <v>512007</v>
      </c>
      <c r="S77" s="49" t="s">
        <v>83</v>
      </c>
    </row>
    <row r="78" spans="1:19" ht="46.5" customHeight="1" x14ac:dyDescent="0.25">
      <c r="A78" s="44"/>
      <c r="B78" s="50"/>
      <c r="C78" s="40"/>
      <c r="D78" s="46"/>
      <c r="E78" s="57"/>
      <c r="F78" s="40"/>
      <c r="G78" s="9"/>
      <c r="H78" s="9"/>
      <c r="I78" s="9">
        <v>2653.4769999999999</v>
      </c>
      <c r="J78" s="9"/>
      <c r="K78" s="9"/>
      <c r="L78" s="9"/>
      <c r="M78" s="9"/>
      <c r="N78" s="9">
        <f t="shared" si="9"/>
        <v>2653.4769999999999</v>
      </c>
      <c r="O78" s="24">
        <f t="shared" si="8"/>
        <v>2653.4769999999999</v>
      </c>
      <c r="P78" s="13">
        <f>O78</f>
        <v>2653.4769999999999</v>
      </c>
      <c r="Q78" s="9" t="s">
        <v>15</v>
      </c>
      <c r="R78" s="40"/>
      <c r="S78" s="50"/>
    </row>
    <row r="79" spans="1:19" ht="94.5" x14ac:dyDescent="0.25">
      <c r="A79" s="21" t="s">
        <v>178</v>
      </c>
      <c r="B79" s="15" t="s">
        <v>189</v>
      </c>
      <c r="C79" s="10" t="s">
        <v>24</v>
      </c>
      <c r="D79" s="16" t="s">
        <v>52</v>
      </c>
      <c r="E79" s="22" t="s">
        <v>53</v>
      </c>
      <c r="F79" s="10" t="s">
        <v>31</v>
      </c>
      <c r="G79" s="23">
        <f>(7119334.42+711933441+23543150.12+14855000)/1000000</f>
        <v>757.45092553999996</v>
      </c>
      <c r="H79" s="9"/>
      <c r="I79" s="9"/>
      <c r="J79" s="9"/>
      <c r="K79" s="9"/>
      <c r="L79" s="9"/>
      <c r="M79" s="9"/>
      <c r="N79" s="24">
        <f t="shared" si="9"/>
        <v>757.45092553999996</v>
      </c>
      <c r="O79" s="24">
        <f t="shared" si="8"/>
        <v>757.45092553999996</v>
      </c>
      <c r="P79" s="13">
        <f>O79</f>
        <v>757.45092553999996</v>
      </c>
      <c r="Q79" s="9" t="s">
        <v>13</v>
      </c>
      <c r="R79" s="9">
        <v>512007</v>
      </c>
      <c r="S79" s="14" t="s">
        <v>69</v>
      </c>
    </row>
    <row r="80" spans="1:19" ht="94.5" x14ac:dyDescent="0.25">
      <c r="A80" s="21" t="s">
        <v>180</v>
      </c>
      <c r="B80" s="15" t="s">
        <v>191</v>
      </c>
      <c r="C80" s="10" t="s">
        <v>24</v>
      </c>
      <c r="D80" s="16" t="s">
        <v>52</v>
      </c>
      <c r="E80" s="22" t="s">
        <v>117</v>
      </c>
      <c r="F80" s="10" t="s">
        <v>31</v>
      </c>
      <c r="G80" s="9"/>
      <c r="H80" s="23">
        <f>0.34665799+311.99218587+2.80515614-215.641</f>
        <v>99.503000000000014</v>
      </c>
      <c r="I80" s="9"/>
      <c r="J80" s="9"/>
      <c r="K80" s="9"/>
      <c r="L80" s="9"/>
      <c r="M80" s="9"/>
      <c r="N80" s="23">
        <f t="shared" si="9"/>
        <v>99.503000000000014</v>
      </c>
      <c r="O80" s="24">
        <f t="shared" si="8"/>
        <v>99.503000000000014</v>
      </c>
      <c r="P80" s="13">
        <f>O80</f>
        <v>99.503000000000014</v>
      </c>
      <c r="Q80" s="9" t="s">
        <v>14</v>
      </c>
      <c r="R80" s="9">
        <v>512007</v>
      </c>
      <c r="S80" s="32" t="s">
        <v>69</v>
      </c>
    </row>
    <row r="81" spans="1:19" ht="48.75" customHeight="1" x14ac:dyDescent="0.25">
      <c r="A81" s="21" t="s">
        <v>183</v>
      </c>
      <c r="B81" s="15" t="s">
        <v>193</v>
      </c>
      <c r="C81" s="10" t="s">
        <v>24</v>
      </c>
      <c r="D81" s="16" t="s">
        <v>52</v>
      </c>
      <c r="E81" s="22" t="s">
        <v>30</v>
      </c>
      <c r="F81" s="10" t="s">
        <v>31</v>
      </c>
      <c r="G81" s="23"/>
      <c r="H81" s="9"/>
      <c r="I81" s="9"/>
      <c r="J81" s="9"/>
      <c r="K81" s="9"/>
      <c r="L81" s="9"/>
      <c r="M81" s="9"/>
      <c r="N81" s="24">
        <f t="shared" si="9"/>
        <v>0</v>
      </c>
      <c r="O81" s="24">
        <f t="shared" si="8"/>
        <v>0</v>
      </c>
      <c r="P81" s="13"/>
      <c r="Q81" s="9"/>
      <c r="R81" s="9">
        <v>512007</v>
      </c>
      <c r="S81" s="32" t="s">
        <v>137</v>
      </c>
    </row>
    <row r="82" spans="1:19" ht="47.25" x14ac:dyDescent="0.25">
      <c r="A82" s="21" t="s">
        <v>186</v>
      </c>
      <c r="B82" s="15" t="s">
        <v>195</v>
      </c>
      <c r="C82" s="10" t="s">
        <v>24</v>
      </c>
      <c r="D82" s="16" t="s">
        <v>52</v>
      </c>
      <c r="E82" s="22" t="s">
        <v>117</v>
      </c>
      <c r="F82" s="10" t="s">
        <v>31</v>
      </c>
      <c r="G82" s="9"/>
      <c r="H82" s="9"/>
      <c r="I82" s="9"/>
      <c r="J82" s="9"/>
      <c r="K82" s="9"/>
      <c r="L82" s="9"/>
      <c r="M82" s="9"/>
      <c r="N82" s="9"/>
      <c r="O82" s="24">
        <f t="shared" si="8"/>
        <v>0</v>
      </c>
      <c r="P82" s="13"/>
      <c r="Q82" s="9"/>
      <c r="R82" s="9">
        <v>512007</v>
      </c>
      <c r="S82" s="32" t="s">
        <v>137</v>
      </c>
    </row>
    <row r="83" spans="1:19" ht="47.25" x14ac:dyDescent="0.25">
      <c r="A83" s="21" t="s">
        <v>188</v>
      </c>
      <c r="B83" s="15" t="s">
        <v>197</v>
      </c>
      <c r="C83" s="10" t="s">
        <v>24</v>
      </c>
      <c r="D83" s="16" t="s">
        <v>52</v>
      </c>
      <c r="E83" s="22" t="s">
        <v>198</v>
      </c>
      <c r="F83" s="10" t="s">
        <v>31</v>
      </c>
      <c r="G83" s="23"/>
      <c r="H83" s="9"/>
      <c r="I83" s="23"/>
      <c r="J83" s="9"/>
      <c r="K83" s="9"/>
      <c r="L83" s="9"/>
      <c r="M83" s="9"/>
      <c r="N83" s="24">
        <f>SUM(G83:M83)</f>
        <v>0</v>
      </c>
      <c r="O83" s="24">
        <f t="shared" si="8"/>
        <v>0</v>
      </c>
      <c r="P83" s="13"/>
      <c r="Q83" s="9"/>
      <c r="R83" s="9">
        <v>512007</v>
      </c>
      <c r="S83" s="32" t="s">
        <v>137</v>
      </c>
    </row>
    <row r="84" spans="1:19" ht="47.25" x14ac:dyDescent="0.25">
      <c r="A84" s="21" t="s">
        <v>190</v>
      </c>
      <c r="B84" s="15" t="s">
        <v>200</v>
      </c>
      <c r="C84" s="10" t="s">
        <v>24</v>
      </c>
      <c r="D84" s="16" t="s">
        <v>52</v>
      </c>
      <c r="E84" s="22" t="s">
        <v>53</v>
      </c>
      <c r="F84" s="10" t="s">
        <v>31</v>
      </c>
      <c r="G84" s="9"/>
      <c r="H84" s="9"/>
      <c r="I84" s="9"/>
      <c r="J84" s="9"/>
      <c r="K84" s="9"/>
      <c r="L84" s="9"/>
      <c r="M84" s="9"/>
      <c r="N84" s="9"/>
      <c r="O84" s="24">
        <f t="shared" si="8"/>
        <v>0</v>
      </c>
      <c r="P84" s="13"/>
      <c r="Q84" s="9"/>
      <c r="R84" s="9">
        <v>512007</v>
      </c>
      <c r="S84" s="32" t="s">
        <v>137</v>
      </c>
    </row>
    <row r="85" spans="1:19" ht="47.25" x14ac:dyDescent="0.25">
      <c r="A85" s="21" t="s">
        <v>192</v>
      </c>
      <c r="B85" s="15" t="s">
        <v>202</v>
      </c>
      <c r="C85" s="10" t="s">
        <v>24</v>
      </c>
      <c r="D85" s="16" t="s">
        <v>52</v>
      </c>
      <c r="E85" s="22" t="s">
        <v>98</v>
      </c>
      <c r="F85" s="10" t="s">
        <v>31</v>
      </c>
      <c r="G85" s="9"/>
      <c r="H85" s="9"/>
      <c r="I85" s="9"/>
      <c r="J85" s="9"/>
      <c r="K85" s="9"/>
      <c r="L85" s="9"/>
      <c r="M85" s="9"/>
      <c r="N85" s="9"/>
      <c r="O85" s="24">
        <f t="shared" si="8"/>
        <v>0</v>
      </c>
      <c r="P85" s="13"/>
      <c r="Q85" s="9"/>
      <c r="R85" s="9">
        <v>512007</v>
      </c>
      <c r="S85" s="32" t="s">
        <v>137</v>
      </c>
    </row>
    <row r="86" spans="1:19" ht="94.5" x14ac:dyDescent="0.25">
      <c r="A86" s="21" t="s">
        <v>194</v>
      </c>
      <c r="B86" s="15" t="s">
        <v>204</v>
      </c>
      <c r="C86" s="10" t="s">
        <v>24</v>
      </c>
      <c r="D86" s="16" t="s">
        <v>52</v>
      </c>
      <c r="E86" s="22" t="s">
        <v>109</v>
      </c>
      <c r="F86" s="10" t="s">
        <v>31</v>
      </c>
      <c r="G86" s="23">
        <f>4.93020038+13.57777115+443.71800355</f>
        <v>462.22597508000001</v>
      </c>
      <c r="H86" s="9"/>
      <c r="I86" s="9"/>
      <c r="J86" s="9"/>
      <c r="K86" s="9"/>
      <c r="L86" s="9"/>
      <c r="M86" s="9"/>
      <c r="N86" s="24">
        <f>SUM(G86:M86)</f>
        <v>462.22597508000001</v>
      </c>
      <c r="O86" s="24">
        <f t="shared" si="8"/>
        <v>462.22597508000001</v>
      </c>
      <c r="P86" s="13">
        <f>O86</f>
        <v>462.22597508000001</v>
      </c>
      <c r="Q86" s="9" t="s">
        <v>13</v>
      </c>
      <c r="R86" s="9">
        <v>512007</v>
      </c>
      <c r="S86" s="14" t="s">
        <v>69</v>
      </c>
    </row>
    <row r="87" spans="1:19" ht="63" x14ac:dyDescent="0.25">
      <c r="A87" s="21" t="s">
        <v>196</v>
      </c>
      <c r="B87" s="15" t="s">
        <v>208</v>
      </c>
      <c r="C87" s="10" t="s">
        <v>24</v>
      </c>
      <c r="D87" s="16" t="s">
        <v>52</v>
      </c>
      <c r="E87" s="22" t="s">
        <v>117</v>
      </c>
      <c r="F87" s="10" t="s">
        <v>31</v>
      </c>
      <c r="G87" s="9"/>
      <c r="H87" s="9"/>
      <c r="I87" s="9"/>
      <c r="J87" s="9"/>
      <c r="K87" s="9"/>
      <c r="L87" s="9"/>
      <c r="M87" s="9"/>
      <c r="N87" s="9"/>
      <c r="O87" s="24">
        <f t="shared" si="8"/>
        <v>0</v>
      </c>
      <c r="P87" s="13"/>
      <c r="Q87" s="9"/>
      <c r="R87" s="9">
        <v>512007</v>
      </c>
      <c r="S87" s="32" t="s">
        <v>137</v>
      </c>
    </row>
    <row r="88" spans="1:19" ht="63" x14ac:dyDescent="0.25">
      <c r="A88" s="21" t="s">
        <v>199</v>
      </c>
      <c r="B88" s="15" t="s">
        <v>210</v>
      </c>
      <c r="C88" s="10" t="s">
        <v>24</v>
      </c>
      <c r="D88" s="16" t="s">
        <v>52</v>
      </c>
      <c r="E88" s="22" t="s">
        <v>117</v>
      </c>
      <c r="F88" s="10" t="s">
        <v>31</v>
      </c>
      <c r="G88" s="9"/>
      <c r="H88" s="9"/>
      <c r="I88" s="9"/>
      <c r="J88" s="9"/>
      <c r="K88" s="9"/>
      <c r="L88" s="9"/>
      <c r="M88" s="9"/>
      <c r="N88" s="9"/>
      <c r="O88" s="24">
        <f t="shared" si="8"/>
        <v>0</v>
      </c>
      <c r="P88" s="13"/>
      <c r="Q88" s="9"/>
      <c r="R88" s="9">
        <v>512007</v>
      </c>
      <c r="S88" s="32" t="s">
        <v>137</v>
      </c>
    </row>
    <row r="89" spans="1:19" ht="47.25" x14ac:dyDescent="0.25">
      <c r="A89" s="21" t="s">
        <v>201</v>
      </c>
      <c r="B89" s="15" t="s">
        <v>212</v>
      </c>
      <c r="C89" s="10" t="s">
        <v>24</v>
      </c>
      <c r="D89" s="16" t="s">
        <v>52</v>
      </c>
      <c r="E89" s="22" t="s">
        <v>53</v>
      </c>
      <c r="F89" s="10" t="s">
        <v>31</v>
      </c>
      <c r="G89" s="9"/>
      <c r="H89" s="9"/>
      <c r="I89" s="9"/>
      <c r="J89" s="9"/>
      <c r="K89" s="9"/>
      <c r="L89" s="9"/>
      <c r="M89" s="9"/>
      <c r="N89" s="9"/>
      <c r="O89" s="24">
        <f t="shared" si="8"/>
        <v>0</v>
      </c>
      <c r="P89" s="13"/>
      <c r="Q89" s="9"/>
      <c r="R89" s="9">
        <v>512007</v>
      </c>
      <c r="S89" s="32" t="s">
        <v>137</v>
      </c>
    </row>
    <row r="90" spans="1:19" ht="63" x14ac:dyDescent="0.25">
      <c r="A90" s="21" t="s">
        <v>203</v>
      </c>
      <c r="B90" s="15" t="s">
        <v>216</v>
      </c>
      <c r="C90" s="10" t="s">
        <v>24</v>
      </c>
      <c r="D90" s="16" t="s">
        <v>52</v>
      </c>
      <c r="E90" s="22" t="s">
        <v>117</v>
      </c>
      <c r="F90" s="10" t="s">
        <v>31</v>
      </c>
      <c r="G90" s="9"/>
      <c r="H90" s="9"/>
      <c r="I90" s="9"/>
      <c r="J90" s="9"/>
      <c r="K90" s="9"/>
      <c r="L90" s="9"/>
      <c r="M90" s="9"/>
      <c r="N90" s="9"/>
      <c r="O90" s="24">
        <f t="shared" si="8"/>
        <v>0</v>
      </c>
      <c r="P90" s="13"/>
      <c r="Q90" s="9"/>
      <c r="R90" s="9">
        <v>512007</v>
      </c>
      <c r="S90" s="32" t="s">
        <v>137</v>
      </c>
    </row>
    <row r="91" spans="1:19" ht="47.25" x14ac:dyDescent="0.25">
      <c r="A91" s="21" t="s">
        <v>205</v>
      </c>
      <c r="B91" s="15" t="s">
        <v>219</v>
      </c>
      <c r="C91" s="10" t="s">
        <v>24</v>
      </c>
      <c r="D91" s="16" t="s">
        <v>52</v>
      </c>
      <c r="E91" s="22" t="s">
        <v>53</v>
      </c>
      <c r="F91" s="10" t="s">
        <v>31</v>
      </c>
      <c r="G91" s="9"/>
      <c r="H91" s="9"/>
      <c r="I91" s="9"/>
      <c r="J91" s="9"/>
      <c r="K91" s="9"/>
      <c r="L91" s="9"/>
      <c r="M91" s="9"/>
      <c r="N91" s="9"/>
      <c r="O91" s="24">
        <f t="shared" si="8"/>
        <v>0</v>
      </c>
      <c r="P91" s="13"/>
      <c r="Q91" s="9"/>
      <c r="R91" s="9">
        <v>512007</v>
      </c>
      <c r="S91" s="32" t="s">
        <v>137</v>
      </c>
    </row>
    <row r="92" spans="1:19" ht="78.75" x14ac:dyDescent="0.25">
      <c r="A92" s="21" t="s">
        <v>206</v>
      </c>
      <c r="B92" s="15" t="s">
        <v>221</v>
      </c>
      <c r="C92" s="10" t="s">
        <v>24</v>
      </c>
      <c r="D92" s="16" t="s">
        <v>52</v>
      </c>
      <c r="E92" s="22" t="s">
        <v>53</v>
      </c>
      <c r="F92" s="10" t="s">
        <v>31</v>
      </c>
      <c r="G92" s="9"/>
      <c r="H92" s="9"/>
      <c r="I92" s="9"/>
      <c r="J92" s="9"/>
      <c r="K92" s="9"/>
      <c r="L92" s="9"/>
      <c r="M92" s="9"/>
      <c r="N92" s="9"/>
      <c r="O92" s="24">
        <f t="shared" si="8"/>
        <v>0</v>
      </c>
      <c r="P92" s="13"/>
      <c r="Q92" s="9"/>
      <c r="R92" s="9">
        <v>512007</v>
      </c>
      <c r="S92" s="32" t="s">
        <v>137</v>
      </c>
    </row>
    <row r="93" spans="1:19" ht="94.5" x14ac:dyDescent="0.25">
      <c r="A93" s="21" t="s">
        <v>207</v>
      </c>
      <c r="B93" s="15" t="s">
        <v>223</v>
      </c>
      <c r="C93" s="10" t="s">
        <v>24</v>
      </c>
      <c r="D93" s="16" t="s">
        <v>52</v>
      </c>
      <c r="E93" s="22" t="s">
        <v>224</v>
      </c>
      <c r="F93" s="10" t="s">
        <v>31</v>
      </c>
      <c r="G93" s="23">
        <v>76.02</v>
      </c>
      <c r="H93" s="9"/>
      <c r="I93" s="9"/>
      <c r="J93" s="9"/>
      <c r="K93" s="9"/>
      <c r="L93" s="9"/>
      <c r="M93" s="9"/>
      <c r="N93" s="26">
        <f>SUM(G93:M93)</f>
        <v>76.02</v>
      </c>
      <c r="O93" s="24">
        <v>76.02</v>
      </c>
      <c r="P93" s="13">
        <f>O93</f>
        <v>76.02</v>
      </c>
      <c r="Q93" s="9" t="s">
        <v>13</v>
      </c>
      <c r="R93" s="9">
        <v>512007</v>
      </c>
      <c r="S93" s="14" t="s">
        <v>69</v>
      </c>
    </row>
    <row r="94" spans="1:19" ht="94.5" x14ac:dyDescent="0.25">
      <c r="A94" s="21" t="s">
        <v>209</v>
      </c>
      <c r="B94" s="15" t="s">
        <v>226</v>
      </c>
      <c r="C94" s="10" t="s">
        <v>24</v>
      </c>
      <c r="D94" s="16" t="s">
        <v>52</v>
      </c>
      <c r="E94" s="22" t="s">
        <v>109</v>
      </c>
      <c r="F94" s="10" t="s">
        <v>31</v>
      </c>
      <c r="G94" s="9">
        <v>40.6</v>
      </c>
      <c r="H94" s="9"/>
      <c r="I94" s="9"/>
      <c r="J94" s="9"/>
      <c r="K94" s="9"/>
      <c r="L94" s="9"/>
      <c r="M94" s="9"/>
      <c r="N94" s="28">
        <f>SUM(G94:M94)</f>
        <v>40.6</v>
      </c>
      <c r="O94" s="24">
        <v>0</v>
      </c>
      <c r="P94" s="13">
        <v>0</v>
      </c>
      <c r="Q94" s="9" t="s">
        <v>13</v>
      </c>
      <c r="R94" s="9">
        <v>512007</v>
      </c>
      <c r="S94" s="14" t="s">
        <v>227</v>
      </c>
    </row>
    <row r="95" spans="1:19" ht="94.5" x14ac:dyDescent="0.25">
      <c r="A95" s="21" t="s">
        <v>211</v>
      </c>
      <c r="B95" s="15" t="s">
        <v>230</v>
      </c>
      <c r="C95" s="10" t="s">
        <v>24</v>
      </c>
      <c r="D95" s="16" t="s">
        <v>52</v>
      </c>
      <c r="E95" s="22" t="s">
        <v>117</v>
      </c>
      <c r="F95" s="10" t="s">
        <v>31</v>
      </c>
      <c r="G95" s="9"/>
      <c r="H95" s="9"/>
      <c r="I95" s="9"/>
      <c r="J95" s="9"/>
      <c r="K95" s="9"/>
      <c r="L95" s="9"/>
      <c r="M95" s="9"/>
      <c r="N95" s="9">
        <f>SUM(G95:M95)</f>
        <v>0</v>
      </c>
      <c r="O95" s="24">
        <f t="shared" si="8"/>
        <v>0</v>
      </c>
      <c r="P95" s="13"/>
      <c r="Q95" s="9" t="s">
        <v>13</v>
      </c>
      <c r="R95" s="9">
        <v>512007</v>
      </c>
      <c r="S95" s="14" t="s">
        <v>69</v>
      </c>
    </row>
    <row r="96" spans="1:19" ht="94.5" x14ac:dyDescent="0.25">
      <c r="A96" s="21" t="s">
        <v>213</v>
      </c>
      <c r="B96" s="15" t="s">
        <v>233</v>
      </c>
      <c r="C96" s="10" t="s">
        <v>24</v>
      </c>
      <c r="D96" s="16" t="s">
        <v>52</v>
      </c>
      <c r="E96" s="22" t="s">
        <v>117</v>
      </c>
      <c r="F96" s="10" t="s">
        <v>31</v>
      </c>
      <c r="G96" s="23">
        <f>65.8940502+2.0542934+5.05136152-64.473</f>
        <v>8.5267051200000026</v>
      </c>
      <c r="H96" s="23"/>
      <c r="I96" s="23"/>
      <c r="J96" s="23"/>
      <c r="K96" s="23"/>
      <c r="L96" s="23"/>
      <c r="M96" s="23"/>
      <c r="N96" s="23">
        <f>SUM(G96:M96)</f>
        <v>8.5267051200000026</v>
      </c>
      <c r="O96" s="24">
        <f t="shared" si="8"/>
        <v>8.5267051200000026</v>
      </c>
      <c r="P96" s="13">
        <f>O96</f>
        <v>8.5267051200000026</v>
      </c>
      <c r="Q96" s="9" t="s">
        <v>13</v>
      </c>
      <c r="R96" s="9">
        <v>512007</v>
      </c>
      <c r="S96" s="14" t="s">
        <v>69</v>
      </c>
    </row>
    <row r="97" spans="1:19" x14ac:dyDescent="0.25">
      <c r="A97" s="21"/>
      <c r="B97" s="14" t="s">
        <v>234</v>
      </c>
      <c r="C97" s="10"/>
      <c r="D97" s="16"/>
      <c r="E97" s="9"/>
      <c r="F97" s="10"/>
      <c r="G97" s="13">
        <f>G98+G99+G100+G101+G102+G103+G104+G105+G106+G107+G108+G109+G110+G111+G112+G113+G114+G115</f>
        <v>218.02882803000003</v>
      </c>
      <c r="H97" s="13">
        <f t="shared" ref="H97:M97" si="10">H98+H99+H100+H101+H102+H103+H104+H105+H106+H107+H108+H109+H110+H111+H112+H113+H114+H115</f>
        <v>0</v>
      </c>
      <c r="I97" s="13">
        <f t="shared" si="10"/>
        <v>0</v>
      </c>
      <c r="J97" s="13">
        <f t="shared" si="10"/>
        <v>0</v>
      </c>
      <c r="K97" s="13">
        <f t="shared" si="10"/>
        <v>0</v>
      </c>
      <c r="L97" s="13">
        <f t="shared" si="10"/>
        <v>0</v>
      </c>
      <c r="M97" s="13">
        <f t="shared" si="10"/>
        <v>0</v>
      </c>
      <c r="N97" s="33">
        <f>SUM(N98:N118)</f>
        <v>292.42882802999998</v>
      </c>
      <c r="O97" s="33">
        <f t="shared" ref="O97:P97" si="11">SUM(O98:O118)</f>
        <v>320.22882802999999</v>
      </c>
      <c r="P97" s="33">
        <f t="shared" si="11"/>
        <v>322.65382802999994</v>
      </c>
      <c r="Q97" s="9"/>
      <c r="R97" s="9"/>
      <c r="S97" s="9"/>
    </row>
    <row r="98" spans="1:19" ht="63" x14ac:dyDescent="0.25">
      <c r="A98" s="21" t="s">
        <v>214</v>
      </c>
      <c r="B98" s="15" t="s">
        <v>236</v>
      </c>
      <c r="C98" s="10" t="s">
        <v>24</v>
      </c>
      <c r="D98" s="16" t="s">
        <v>52</v>
      </c>
      <c r="E98" s="22" t="s">
        <v>117</v>
      </c>
      <c r="F98" s="10" t="s">
        <v>31</v>
      </c>
      <c r="G98" s="9">
        <v>3.3570000000000002</v>
      </c>
      <c r="H98" s="9"/>
      <c r="I98" s="9"/>
      <c r="J98" s="9"/>
      <c r="K98" s="9"/>
      <c r="L98" s="9"/>
      <c r="M98" s="9"/>
      <c r="N98" s="9">
        <f>SUM(G98:M98)</f>
        <v>3.3570000000000002</v>
      </c>
      <c r="O98" s="24">
        <f t="shared" si="8"/>
        <v>3.3570000000000002</v>
      </c>
      <c r="P98" s="13">
        <f>O98</f>
        <v>3.3570000000000002</v>
      </c>
      <c r="Q98" s="9" t="s">
        <v>13</v>
      </c>
      <c r="R98" s="9">
        <v>512007</v>
      </c>
      <c r="S98" s="14" t="s">
        <v>237</v>
      </c>
    </row>
    <row r="99" spans="1:19" ht="31.5" x14ac:dyDescent="0.25">
      <c r="A99" s="21" t="s">
        <v>215</v>
      </c>
      <c r="B99" s="15" t="s">
        <v>239</v>
      </c>
      <c r="C99" s="10" t="s">
        <v>24</v>
      </c>
      <c r="D99" s="16" t="s">
        <v>52</v>
      </c>
      <c r="E99" s="22" t="s">
        <v>53</v>
      </c>
      <c r="F99" s="10" t="s">
        <v>31</v>
      </c>
      <c r="G99" s="9">
        <v>20</v>
      </c>
      <c r="H99" s="9"/>
      <c r="I99" s="9"/>
      <c r="J99" s="9"/>
      <c r="K99" s="9"/>
      <c r="L99" s="9"/>
      <c r="M99" s="9"/>
      <c r="N99" s="9">
        <f>SUM(G99:M99)</f>
        <v>20</v>
      </c>
      <c r="O99" s="24">
        <f t="shared" si="8"/>
        <v>20</v>
      </c>
      <c r="P99" s="13">
        <f>O99</f>
        <v>20</v>
      </c>
      <c r="Q99" s="9" t="s">
        <v>13</v>
      </c>
      <c r="R99" s="9">
        <v>512007</v>
      </c>
      <c r="S99" s="15" t="s">
        <v>240</v>
      </c>
    </row>
    <row r="100" spans="1:19" ht="110.25" x14ac:dyDescent="0.25">
      <c r="A100" s="21" t="s">
        <v>217</v>
      </c>
      <c r="B100" s="15" t="s">
        <v>242</v>
      </c>
      <c r="C100" s="10" t="s">
        <v>24</v>
      </c>
      <c r="D100" s="16" t="s">
        <v>52</v>
      </c>
      <c r="E100" s="22" t="s">
        <v>53</v>
      </c>
      <c r="F100" s="10" t="s">
        <v>31</v>
      </c>
      <c r="G100" s="9">
        <v>13.9</v>
      </c>
      <c r="H100" s="9"/>
      <c r="I100" s="9"/>
      <c r="J100" s="9"/>
      <c r="K100" s="9"/>
      <c r="L100" s="9"/>
      <c r="M100" s="9"/>
      <c r="N100" s="9">
        <f>SUM(G100:M100)</f>
        <v>13.9</v>
      </c>
      <c r="O100" s="24">
        <v>41.7</v>
      </c>
      <c r="P100" s="13">
        <v>41.701000000000001</v>
      </c>
      <c r="Q100" s="9" t="s">
        <v>13</v>
      </c>
      <c r="R100" s="9">
        <v>512007</v>
      </c>
      <c r="S100" s="14" t="s">
        <v>243</v>
      </c>
    </row>
    <row r="101" spans="1:19" ht="31.5" x14ac:dyDescent="0.25">
      <c r="A101" s="21" t="s">
        <v>218</v>
      </c>
      <c r="B101" s="15" t="s">
        <v>245</v>
      </c>
      <c r="C101" s="10" t="s">
        <v>24</v>
      </c>
      <c r="D101" s="16" t="s">
        <v>52</v>
      </c>
      <c r="E101" s="22" t="s">
        <v>53</v>
      </c>
      <c r="F101" s="10" t="s">
        <v>31</v>
      </c>
      <c r="G101" s="9"/>
      <c r="H101" s="9"/>
      <c r="I101" s="9"/>
      <c r="J101" s="9"/>
      <c r="K101" s="9"/>
      <c r="L101" s="9"/>
      <c r="M101" s="9"/>
      <c r="N101" s="9"/>
      <c r="O101" s="24">
        <f t="shared" si="8"/>
        <v>0</v>
      </c>
      <c r="P101" s="13">
        <v>2.4239999999999999</v>
      </c>
      <c r="Q101" s="9" t="s">
        <v>13</v>
      </c>
      <c r="R101" s="9">
        <v>512007</v>
      </c>
      <c r="S101" s="15" t="s">
        <v>246</v>
      </c>
    </row>
    <row r="102" spans="1:19" ht="63" x14ac:dyDescent="0.25">
      <c r="A102" s="21" t="s">
        <v>220</v>
      </c>
      <c r="B102" s="15" t="s">
        <v>248</v>
      </c>
      <c r="C102" s="10" t="s">
        <v>24</v>
      </c>
      <c r="D102" s="16" t="s">
        <v>52</v>
      </c>
      <c r="E102" s="22" t="s">
        <v>53</v>
      </c>
      <c r="F102" s="10" t="s">
        <v>31</v>
      </c>
      <c r="G102" s="9"/>
      <c r="H102" s="9"/>
      <c r="I102" s="9"/>
      <c r="J102" s="9"/>
      <c r="K102" s="9"/>
      <c r="L102" s="9"/>
      <c r="M102" s="9"/>
      <c r="N102" s="9"/>
      <c r="O102" s="24">
        <f t="shared" si="8"/>
        <v>0</v>
      </c>
      <c r="P102" s="13"/>
      <c r="Q102" s="9"/>
      <c r="R102" s="9">
        <v>512007</v>
      </c>
      <c r="S102" s="32" t="s">
        <v>137</v>
      </c>
    </row>
    <row r="103" spans="1:19" ht="47.25" x14ac:dyDescent="0.25">
      <c r="A103" s="21" t="s">
        <v>222</v>
      </c>
      <c r="B103" s="15" t="s">
        <v>250</v>
      </c>
      <c r="C103" s="10" t="s">
        <v>24</v>
      </c>
      <c r="D103" s="16" t="s">
        <v>52</v>
      </c>
      <c r="E103" s="22" t="s">
        <v>117</v>
      </c>
      <c r="F103" s="10" t="s">
        <v>31</v>
      </c>
      <c r="G103" s="9"/>
      <c r="H103" s="9"/>
      <c r="I103" s="9"/>
      <c r="J103" s="9"/>
      <c r="K103" s="9"/>
      <c r="L103" s="9"/>
      <c r="M103" s="9"/>
      <c r="N103" s="9"/>
      <c r="O103" s="24">
        <f t="shared" si="8"/>
        <v>0</v>
      </c>
      <c r="P103" s="13"/>
      <c r="Q103" s="9"/>
      <c r="R103" s="9">
        <v>512007</v>
      </c>
      <c r="S103" s="32" t="s">
        <v>137</v>
      </c>
    </row>
    <row r="104" spans="1:19" ht="63" x14ac:dyDescent="0.25">
      <c r="A104" s="21" t="s">
        <v>225</v>
      </c>
      <c r="B104" s="15" t="s">
        <v>252</v>
      </c>
      <c r="C104" s="10" t="s">
        <v>24</v>
      </c>
      <c r="D104" s="16" t="s">
        <v>52</v>
      </c>
      <c r="E104" s="22" t="s">
        <v>109</v>
      </c>
      <c r="F104" s="10" t="s">
        <v>31</v>
      </c>
      <c r="G104" s="9"/>
      <c r="H104" s="9"/>
      <c r="I104" s="9"/>
      <c r="J104" s="9"/>
      <c r="K104" s="9"/>
      <c r="L104" s="9"/>
      <c r="M104" s="9"/>
      <c r="N104" s="9"/>
      <c r="O104" s="24">
        <f t="shared" si="8"/>
        <v>0</v>
      </c>
      <c r="P104" s="13"/>
      <c r="Q104" s="9"/>
      <c r="R104" s="9">
        <v>512007</v>
      </c>
      <c r="S104" s="32" t="s">
        <v>137</v>
      </c>
    </row>
    <row r="105" spans="1:19" ht="78.75" x14ac:dyDescent="0.25">
      <c r="A105" s="21" t="s">
        <v>228</v>
      </c>
      <c r="B105" s="15" t="s">
        <v>254</v>
      </c>
      <c r="C105" s="10" t="s">
        <v>24</v>
      </c>
      <c r="D105" s="16" t="s">
        <v>52</v>
      </c>
      <c r="E105" s="22" t="s">
        <v>98</v>
      </c>
      <c r="F105" s="10" t="s">
        <v>31</v>
      </c>
      <c r="G105" s="9"/>
      <c r="H105" s="9"/>
      <c r="I105" s="9"/>
      <c r="J105" s="9"/>
      <c r="K105" s="9"/>
      <c r="L105" s="9"/>
      <c r="M105" s="9"/>
      <c r="N105" s="9"/>
      <c r="O105" s="24">
        <f t="shared" si="8"/>
        <v>0</v>
      </c>
      <c r="P105" s="13"/>
      <c r="Q105" s="9"/>
      <c r="R105" s="9">
        <v>512007</v>
      </c>
      <c r="S105" s="15" t="s">
        <v>255</v>
      </c>
    </row>
    <row r="106" spans="1:19" ht="94.5" x14ac:dyDescent="0.25">
      <c r="A106" s="21" t="s">
        <v>229</v>
      </c>
      <c r="B106" s="15" t="s">
        <v>257</v>
      </c>
      <c r="C106" s="10" t="s">
        <v>24</v>
      </c>
      <c r="D106" s="16" t="s">
        <v>52</v>
      </c>
      <c r="E106" s="22" t="s">
        <v>117</v>
      </c>
      <c r="F106" s="10" t="s">
        <v>31</v>
      </c>
      <c r="G106" s="23">
        <f>1.91153606+4.97682101+162.13923422-117.508</f>
        <v>51.519591290000008</v>
      </c>
      <c r="H106" s="9"/>
      <c r="I106" s="9"/>
      <c r="J106" s="9"/>
      <c r="K106" s="9"/>
      <c r="L106" s="9"/>
      <c r="M106" s="9"/>
      <c r="N106" s="24">
        <f>SUM(G106:M106)</f>
        <v>51.519591290000008</v>
      </c>
      <c r="O106" s="24">
        <f t="shared" si="8"/>
        <v>51.519591290000008</v>
      </c>
      <c r="P106" s="13">
        <f>O106</f>
        <v>51.519591290000008</v>
      </c>
      <c r="Q106" s="9" t="s">
        <v>13</v>
      </c>
      <c r="R106" s="9">
        <v>512007</v>
      </c>
      <c r="S106" s="14" t="s">
        <v>69</v>
      </c>
    </row>
    <row r="107" spans="1:19" ht="31.5" x14ac:dyDescent="0.25">
      <c r="A107" s="21" t="s">
        <v>231</v>
      </c>
      <c r="B107" s="15" t="s">
        <v>259</v>
      </c>
      <c r="C107" s="10" t="s">
        <v>24</v>
      </c>
      <c r="D107" s="16" t="s">
        <v>52</v>
      </c>
      <c r="E107" s="22" t="s">
        <v>98</v>
      </c>
      <c r="F107" s="10" t="s">
        <v>31</v>
      </c>
      <c r="G107" s="9">
        <v>22.05</v>
      </c>
      <c r="H107" s="9"/>
      <c r="I107" s="9"/>
      <c r="J107" s="9"/>
      <c r="K107" s="9"/>
      <c r="L107" s="9"/>
      <c r="M107" s="9"/>
      <c r="N107" s="9">
        <f>SUM(G107:M107)</f>
        <v>22.05</v>
      </c>
      <c r="O107" s="24">
        <f t="shared" si="8"/>
        <v>22.05</v>
      </c>
      <c r="P107" s="13">
        <f>O107</f>
        <v>22.05</v>
      </c>
      <c r="Q107" s="9" t="s">
        <v>13</v>
      </c>
      <c r="R107" s="9">
        <v>512007</v>
      </c>
      <c r="S107" s="15" t="s">
        <v>260</v>
      </c>
    </row>
    <row r="108" spans="1:19" ht="63" x14ac:dyDescent="0.25">
      <c r="A108" s="21" t="s">
        <v>232</v>
      </c>
      <c r="B108" s="15" t="s">
        <v>261</v>
      </c>
      <c r="C108" s="10" t="s">
        <v>24</v>
      </c>
      <c r="D108" s="16" t="s">
        <v>52</v>
      </c>
      <c r="E108" s="22" t="s">
        <v>72</v>
      </c>
      <c r="F108" s="10" t="s">
        <v>31</v>
      </c>
      <c r="G108" s="9">
        <v>3</v>
      </c>
      <c r="H108" s="9"/>
      <c r="I108" s="9"/>
      <c r="J108" s="9"/>
      <c r="K108" s="9"/>
      <c r="L108" s="9"/>
      <c r="M108" s="9"/>
      <c r="N108" s="9">
        <f>SUM(G108:M108)</f>
        <v>3</v>
      </c>
      <c r="O108" s="24">
        <f t="shared" si="8"/>
        <v>3</v>
      </c>
      <c r="P108" s="13">
        <f>O108</f>
        <v>3</v>
      </c>
      <c r="Q108" s="9" t="s">
        <v>13</v>
      </c>
      <c r="R108" s="9">
        <v>512007</v>
      </c>
      <c r="S108" s="14" t="s">
        <v>262</v>
      </c>
    </row>
    <row r="109" spans="1:19" ht="51" customHeight="1" x14ac:dyDescent="0.25">
      <c r="A109" s="21" t="s">
        <v>235</v>
      </c>
      <c r="B109" s="15" t="s">
        <v>263</v>
      </c>
      <c r="C109" s="10" t="s">
        <v>24</v>
      </c>
      <c r="D109" s="16" t="s">
        <v>52</v>
      </c>
      <c r="E109" s="22" t="s">
        <v>72</v>
      </c>
      <c r="F109" s="10" t="s">
        <v>31</v>
      </c>
      <c r="G109" s="9">
        <v>3</v>
      </c>
      <c r="H109" s="9"/>
      <c r="I109" s="9"/>
      <c r="J109" s="9"/>
      <c r="K109" s="9"/>
      <c r="L109" s="9"/>
      <c r="M109" s="9"/>
      <c r="N109" s="9">
        <f>SUM(G109:M109)</f>
        <v>3</v>
      </c>
      <c r="O109" s="24">
        <f t="shared" si="8"/>
        <v>3</v>
      </c>
      <c r="P109" s="13">
        <f>O109</f>
        <v>3</v>
      </c>
      <c r="Q109" s="9" t="s">
        <v>13</v>
      </c>
      <c r="R109" s="9">
        <v>512007</v>
      </c>
      <c r="S109" s="14" t="s">
        <v>262</v>
      </c>
    </row>
    <row r="110" spans="1:19" ht="63" x14ac:dyDescent="0.25">
      <c r="A110" s="21" t="s">
        <v>238</v>
      </c>
      <c r="B110" s="15" t="s">
        <v>264</v>
      </c>
      <c r="C110" s="10" t="s">
        <v>24</v>
      </c>
      <c r="D110" s="16" t="s">
        <v>52</v>
      </c>
      <c r="E110" s="22" t="s">
        <v>265</v>
      </c>
      <c r="F110" s="10" t="s">
        <v>31</v>
      </c>
      <c r="G110" s="9"/>
      <c r="H110" s="9"/>
      <c r="I110" s="9"/>
      <c r="J110" s="9"/>
      <c r="K110" s="9"/>
      <c r="L110" s="9"/>
      <c r="M110" s="9"/>
      <c r="N110" s="9"/>
      <c r="O110" s="24">
        <f t="shared" si="8"/>
        <v>0</v>
      </c>
      <c r="P110" s="13"/>
      <c r="Q110" s="9"/>
      <c r="R110" s="9">
        <v>512007</v>
      </c>
      <c r="S110" s="32" t="s">
        <v>137</v>
      </c>
    </row>
    <row r="111" spans="1:19" ht="47.25" x14ac:dyDescent="0.25">
      <c r="A111" s="21" t="s">
        <v>241</v>
      </c>
      <c r="B111" s="15" t="s">
        <v>266</v>
      </c>
      <c r="C111" s="10" t="s">
        <v>24</v>
      </c>
      <c r="D111" s="16" t="s">
        <v>52</v>
      </c>
      <c r="E111" s="22" t="s">
        <v>117</v>
      </c>
      <c r="F111" s="10" t="s">
        <v>31</v>
      </c>
      <c r="G111" s="23">
        <v>58.093237219999999</v>
      </c>
      <c r="H111" s="9"/>
      <c r="I111" s="9"/>
      <c r="J111" s="9"/>
      <c r="K111" s="9"/>
      <c r="L111" s="9"/>
      <c r="M111" s="9"/>
      <c r="N111" s="24">
        <f t="shared" ref="N111:N118" si="12">SUM(G111:M111)</f>
        <v>58.093237219999999</v>
      </c>
      <c r="O111" s="24">
        <f t="shared" si="8"/>
        <v>58.093237219999999</v>
      </c>
      <c r="P111" s="13">
        <f>O111</f>
        <v>58.093237219999999</v>
      </c>
      <c r="Q111" s="9" t="s">
        <v>13</v>
      </c>
      <c r="R111" s="9">
        <v>512007</v>
      </c>
      <c r="S111" s="15" t="s">
        <v>267</v>
      </c>
    </row>
    <row r="112" spans="1:19" ht="94.5" x14ac:dyDescent="0.25">
      <c r="A112" s="21" t="s">
        <v>244</v>
      </c>
      <c r="B112" s="15" t="s">
        <v>268</v>
      </c>
      <c r="C112" s="10" t="s">
        <v>24</v>
      </c>
      <c r="D112" s="16" t="s">
        <v>52</v>
      </c>
      <c r="E112" s="22" t="s">
        <v>72</v>
      </c>
      <c r="F112" s="10" t="s">
        <v>31</v>
      </c>
      <c r="G112" s="23">
        <f>26.163-16</f>
        <v>10.163</v>
      </c>
      <c r="H112" s="9"/>
      <c r="I112" s="9"/>
      <c r="J112" s="9"/>
      <c r="K112" s="9"/>
      <c r="L112" s="9"/>
      <c r="M112" s="9"/>
      <c r="N112" s="24">
        <f t="shared" si="12"/>
        <v>10.163</v>
      </c>
      <c r="O112" s="24">
        <f t="shared" ref="O112:O137" si="13">N112</f>
        <v>10.163</v>
      </c>
      <c r="P112" s="13">
        <f>O112</f>
        <v>10.163</v>
      </c>
      <c r="Q112" s="9" t="s">
        <v>13</v>
      </c>
      <c r="R112" s="9">
        <v>512007</v>
      </c>
      <c r="S112" s="14" t="s">
        <v>69</v>
      </c>
    </row>
    <row r="113" spans="1:19" ht="94.5" x14ac:dyDescent="0.25">
      <c r="A113" s="21" t="s">
        <v>247</v>
      </c>
      <c r="B113" s="15" t="s">
        <v>269</v>
      </c>
      <c r="C113" s="10" t="s">
        <v>24</v>
      </c>
      <c r="D113" s="16" t="s">
        <v>52</v>
      </c>
      <c r="E113" s="22" t="s">
        <v>72</v>
      </c>
      <c r="F113" s="10" t="s">
        <v>31</v>
      </c>
      <c r="G113" s="23">
        <v>8.1460000000000008</v>
      </c>
      <c r="H113" s="9"/>
      <c r="I113" s="9"/>
      <c r="J113" s="9"/>
      <c r="K113" s="9"/>
      <c r="L113" s="9"/>
      <c r="M113" s="9"/>
      <c r="N113" s="24">
        <f t="shared" si="12"/>
        <v>8.1460000000000008</v>
      </c>
      <c r="O113" s="24">
        <f t="shared" si="13"/>
        <v>8.1460000000000008</v>
      </c>
      <c r="P113" s="13">
        <f>O113</f>
        <v>8.1460000000000008</v>
      </c>
      <c r="Q113" s="9" t="s">
        <v>13</v>
      </c>
      <c r="R113" s="9">
        <v>512007</v>
      </c>
      <c r="S113" s="14" t="s">
        <v>69</v>
      </c>
    </row>
    <row r="114" spans="1:19" ht="94.5" x14ac:dyDescent="0.25">
      <c r="A114" s="21" t="s">
        <v>249</v>
      </c>
      <c r="B114" s="15" t="s">
        <v>270</v>
      </c>
      <c r="C114" s="10" t="s">
        <v>24</v>
      </c>
      <c r="D114" s="16" t="s">
        <v>52</v>
      </c>
      <c r="E114" s="22" t="s">
        <v>72</v>
      </c>
      <c r="F114" s="10" t="s">
        <v>31</v>
      </c>
      <c r="G114" s="23">
        <f>53.39999952-40.6</f>
        <v>12.79999952</v>
      </c>
      <c r="H114" s="9"/>
      <c r="I114" s="9"/>
      <c r="J114" s="9"/>
      <c r="K114" s="9"/>
      <c r="L114" s="9"/>
      <c r="M114" s="9"/>
      <c r="N114" s="24">
        <f t="shared" si="12"/>
        <v>12.79999952</v>
      </c>
      <c r="O114" s="24">
        <f t="shared" si="13"/>
        <v>12.79999952</v>
      </c>
      <c r="P114" s="13">
        <f>O114</f>
        <v>12.79999952</v>
      </c>
      <c r="Q114" s="9" t="s">
        <v>13</v>
      </c>
      <c r="R114" s="9">
        <v>512007</v>
      </c>
      <c r="S114" s="14" t="s">
        <v>69</v>
      </c>
    </row>
    <row r="115" spans="1:19" ht="94.5" x14ac:dyDescent="0.25">
      <c r="A115" s="21" t="s">
        <v>251</v>
      </c>
      <c r="B115" s="15" t="s">
        <v>271</v>
      </c>
      <c r="C115" s="10" t="s">
        <v>24</v>
      </c>
      <c r="D115" s="16" t="s">
        <v>52</v>
      </c>
      <c r="E115" s="22" t="s">
        <v>117</v>
      </c>
      <c r="F115" s="10" t="s">
        <v>31</v>
      </c>
      <c r="G115" s="23">
        <v>12</v>
      </c>
      <c r="H115" s="9"/>
      <c r="I115" s="9"/>
      <c r="J115" s="9"/>
      <c r="K115" s="9"/>
      <c r="L115" s="9"/>
      <c r="M115" s="9"/>
      <c r="N115" s="24">
        <f t="shared" si="12"/>
        <v>12</v>
      </c>
      <c r="O115" s="24">
        <f t="shared" si="13"/>
        <v>12</v>
      </c>
      <c r="P115" s="13">
        <v>12</v>
      </c>
      <c r="Q115" s="9" t="s">
        <v>13</v>
      </c>
      <c r="R115" s="9">
        <v>512007</v>
      </c>
      <c r="S115" s="15" t="s">
        <v>272</v>
      </c>
    </row>
    <row r="116" spans="1:19" ht="63" x14ac:dyDescent="0.25">
      <c r="A116" s="21" t="s">
        <v>253</v>
      </c>
      <c r="B116" s="15" t="s">
        <v>273</v>
      </c>
      <c r="C116" s="10" t="s">
        <v>24</v>
      </c>
      <c r="D116" s="16" t="s">
        <v>52</v>
      </c>
      <c r="E116" s="22" t="s">
        <v>224</v>
      </c>
      <c r="F116" s="10" t="s">
        <v>31</v>
      </c>
      <c r="G116" s="23">
        <v>7.2</v>
      </c>
      <c r="H116" s="9"/>
      <c r="I116" s="9"/>
      <c r="J116" s="9"/>
      <c r="K116" s="9"/>
      <c r="L116" s="9"/>
      <c r="M116" s="9"/>
      <c r="N116" s="24">
        <f t="shared" si="12"/>
        <v>7.2</v>
      </c>
      <c r="O116" s="24">
        <f t="shared" si="13"/>
        <v>7.2</v>
      </c>
      <c r="P116" s="13">
        <f>O116</f>
        <v>7.2</v>
      </c>
      <c r="Q116" s="9" t="s">
        <v>13</v>
      </c>
      <c r="R116" s="9">
        <v>512007</v>
      </c>
      <c r="S116" s="14" t="s">
        <v>262</v>
      </c>
    </row>
    <row r="117" spans="1:19" ht="63" x14ac:dyDescent="0.25">
      <c r="A117" s="21" t="s">
        <v>256</v>
      </c>
      <c r="B117" s="15" t="s">
        <v>274</v>
      </c>
      <c r="C117" s="10" t="s">
        <v>24</v>
      </c>
      <c r="D117" s="16" t="s">
        <v>52</v>
      </c>
      <c r="E117" s="22" t="s">
        <v>224</v>
      </c>
      <c r="F117" s="10" t="s">
        <v>31</v>
      </c>
      <c r="G117" s="23">
        <v>40.799999999999997</v>
      </c>
      <c r="H117" s="9"/>
      <c r="I117" s="9"/>
      <c r="J117" s="9"/>
      <c r="K117" s="9"/>
      <c r="L117" s="9"/>
      <c r="M117" s="9"/>
      <c r="N117" s="24">
        <f t="shared" si="12"/>
        <v>40.799999999999997</v>
      </c>
      <c r="O117" s="24">
        <f t="shared" si="13"/>
        <v>40.799999999999997</v>
      </c>
      <c r="P117" s="13">
        <f>O117</f>
        <v>40.799999999999997</v>
      </c>
      <c r="Q117" s="9" t="s">
        <v>13</v>
      </c>
      <c r="R117" s="9">
        <v>512007</v>
      </c>
      <c r="S117" s="14" t="s">
        <v>262</v>
      </c>
    </row>
    <row r="118" spans="1:19" ht="63" x14ac:dyDescent="0.25">
      <c r="A118" s="21" t="s">
        <v>258</v>
      </c>
      <c r="B118" s="15" t="s">
        <v>275</v>
      </c>
      <c r="C118" s="10" t="s">
        <v>24</v>
      </c>
      <c r="D118" s="16" t="s">
        <v>52</v>
      </c>
      <c r="E118" s="22" t="s">
        <v>72</v>
      </c>
      <c r="F118" s="10" t="s">
        <v>31</v>
      </c>
      <c r="G118" s="23">
        <f>38.644-12.244</f>
        <v>26.4</v>
      </c>
      <c r="H118" s="9"/>
      <c r="I118" s="9"/>
      <c r="J118" s="9"/>
      <c r="K118" s="9"/>
      <c r="L118" s="9"/>
      <c r="M118" s="9"/>
      <c r="N118" s="24">
        <f t="shared" si="12"/>
        <v>26.4</v>
      </c>
      <c r="O118" s="24">
        <f t="shared" si="13"/>
        <v>26.4</v>
      </c>
      <c r="P118" s="13">
        <f>O118</f>
        <v>26.4</v>
      </c>
      <c r="Q118" s="9" t="s">
        <v>13</v>
      </c>
      <c r="R118" s="9">
        <v>512007</v>
      </c>
      <c r="S118" s="14" t="s">
        <v>262</v>
      </c>
    </row>
    <row r="119" spans="1:19" x14ac:dyDescent="0.25">
      <c r="A119" s="21" t="s">
        <v>276</v>
      </c>
      <c r="B119" s="14" t="s">
        <v>277</v>
      </c>
      <c r="C119" s="10"/>
      <c r="D119" s="16"/>
      <c r="E119" s="9"/>
      <c r="F119" s="10"/>
      <c r="G119" s="20">
        <f t="shared" ref="G119:O119" si="14">G120+G121+G122+G123+G124+G125+G126+G127+G128+G129+G131</f>
        <v>12283.241631019997</v>
      </c>
      <c r="H119" s="11">
        <f t="shared" si="14"/>
        <v>0</v>
      </c>
      <c r="I119" s="11">
        <f t="shared" si="14"/>
        <v>0</v>
      </c>
      <c r="J119" s="11">
        <f t="shared" si="14"/>
        <v>0</v>
      </c>
      <c r="K119" s="11"/>
      <c r="L119" s="11">
        <f t="shared" si="14"/>
        <v>0</v>
      </c>
      <c r="M119" s="11">
        <f t="shared" si="14"/>
        <v>0</v>
      </c>
      <c r="N119" s="71">
        <f>SUM(N120:N131)</f>
        <v>12529.143231019996</v>
      </c>
      <c r="O119" s="71">
        <f t="shared" ref="O119:P119" si="15">SUM(O120:O131)</f>
        <v>12749.117288799998</v>
      </c>
      <c r="P119" s="71">
        <f t="shared" si="15"/>
        <v>12749.117288799998</v>
      </c>
      <c r="Q119" s="9"/>
      <c r="R119" s="9"/>
      <c r="S119" s="9"/>
    </row>
    <row r="120" spans="1:19" ht="47.25" x14ac:dyDescent="0.25">
      <c r="A120" s="21" t="s">
        <v>278</v>
      </c>
      <c r="B120" s="15" t="s">
        <v>279</v>
      </c>
      <c r="C120" s="10" t="s">
        <v>24</v>
      </c>
      <c r="D120" s="16" t="s">
        <v>52</v>
      </c>
      <c r="E120" s="22" t="s">
        <v>265</v>
      </c>
      <c r="F120" s="10" t="s">
        <v>31</v>
      </c>
      <c r="G120" s="9"/>
      <c r="H120" s="9"/>
      <c r="I120" s="9"/>
      <c r="J120" s="9"/>
      <c r="K120" s="9"/>
      <c r="L120" s="9"/>
      <c r="M120" s="9"/>
      <c r="N120" s="9"/>
      <c r="O120" s="24">
        <f t="shared" si="13"/>
        <v>0</v>
      </c>
      <c r="P120" s="13"/>
      <c r="Q120" s="9"/>
      <c r="R120" s="9">
        <v>512012</v>
      </c>
      <c r="S120" s="32" t="s">
        <v>137</v>
      </c>
    </row>
    <row r="121" spans="1:19" ht="47.25" x14ac:dyDescent="0.25">
      <c r="A121" s="21" t="s">
        <v>280</v>
      </c>
      <c r="B121" s="15" t="s">
        <v>281</v>
      </c>
      <c r="C121" s="10" t="s">
        <v>24</v>
      </c>
      <c r="D121" s="16" t="s">
        <v>52</v>
      </c>
      <c r="E121" s="31" t="s">
        <v>282</v>
      </c>
      <c r="F121" s="10" t="s">
        <v>31</v>
      </c>
      <c r="G121" s="9"/>
      <c r="H121" s="9"/>
      <c r="I121" s="9"/>
      <c r="J121" s="9"/>
      <c r="K121" s="9"/>
      <c r="L121" s="9"/>
      <c r="M121" s="9"/>
      <c r="N121" s="9"/>
      <c r="O121" s="24">
        <f t="shared" si="13"/>
        <v>0</v>
      </c>
      <c r="P121" s="13"/>
      <c r="Q121" s="9"/>
      <c r="R121" s="9">
        <v>512012</v>
      </c>
      <c r="S121" s="32" t="s">
        <v>137</v>
      </c>
    </row>
    <row r="122" spans="1:19" ht="94.5" x14ac:dyDescent="0.25">
      <c r="A122" s="21" t="s">
        <v>283</v>
      </c>
      <c r="B122" s="15" t="s">
        <v>284</v>
      </c>
      <c r="C122" s="10" t="s">
        <v>24</v>
      </c>
      <c r="D122" s="16" t="s">
        <v>52</v>
      </c>
      <c r="E122" s="31" t="s">
        <v>53</v>
      </c>
      <c r="F122" s="10" t="s">
        <v>31</v>
      </c>
      <c r="G122" s="23">
        <v>6056.7879999999996</v>
      </c>
      <c r="H122" s="9"/>
      <c r="I122" s="9"/>
      <c r="J122" s="9"/>
      <c r="K122" s="9"/>
      <c r="L122" s="9"/>
      <c r="M122" s="9"/>
      <c r="N122" s="24">
        <f>SUM(G122:M122)</f>
        <v>6056.7879999999996</v>
      </c>
      <c r="O122" s="24">
        <v>6056.7879999999996</v>
      </c>
      <c r="P122" s="13">
        <f>O122</f>
        <v>6056.7879999999996</v>
      </c>
      <c r="Q122" s="9" t="s">
        <v>13</v>
      </c>
      <c r="R122" s="9">
        <v>512012</v>
      </c>
      <c r="S122" s="14" t="s">
        <v>69</v>
      </c>
    </row>
    <row r="123" spans="1:19" ht="94.5" x14ac:dyDescent="0.25">
      <c r="A123" s="21" t="s">
        <v>285</v>
      </c>
      <c r="B123" s="15" t="s">
        <v>286</v>
      </c>
      <c r="C123" s="10" t="s">
        <v>24</v>
      </c>
      <c r="D123" s="16" t="s">
        <v>52</v>
      </c>
      <c r="E123" s="31" t="s">
        <v>72</v>
      </c>
      <c r="F123" s="10" t="s">
        <v>31</v>
      </c>
      <c r="G123" s="23">
        <f>20.0005+1.8521888</f>
        <v>21.852688799999999</v>
      </c>
      <c r="H123" s="9"/>
      <c r="I123" s="9"/>
      <c r="J123" s="9"/>
      <c r="K123" s="9"/>
      <c r="L123" s="9"/>
      <c r="M123" s="9"/>
      <c r="N123" s="24">
        <f>SUM(G123:M123)</f>
        <v>21.852688799999999</v>
      </c>
      <c r="O123" s="24">
        <f t="shared" si="13"/>
        <v>21.852688799999999</v>
      </c>
      <c r="P123" s="13">
        <f>O123</f>
        <v>21.852688799999999</v>
      </c>
      <c r="Q123" s="9" t="s">
        <v>13</v>
      </c>
      <c r="R123" s="9">
        <v>512012</v>
      </c>
      <c r="S123" s="14" t="s">
        <v>69</v>
      </c>
    </row>
    <row r="124" spans="1:19" ht="94.5" x14ac:dyDescent="0.25">
      <c r="A124" s="21" t="s">
        <v>287</v>
      </c>
      <c r="B124" s="15" t="s">
        <v>288</v>
      </c>
      <c r="C124" s="10" t="s">
        <v>24</v>
      </c>
      <c r="D124" s="16" t="s">
        <v>52</v>
      </c>
      <c r="E124" s="31" t="s">
        <v>72</v>
      </c>
      <c r="F124" s="10" t="s">
        <v>31</v>
      </c>
      <c r="G124" s="23">
        <v>4611.28009664</v>
      </c>
      <c r="H124" s="9"/>
      <c r="I124" s="9"/>
      <c r="J124" s="9"/>
      <c r="K124" s="9"/>
      <c r="L124" s="9"/>
      <c r="M124" s="9"/>
      <c r="N124" s="24">
        <f>SUM(G124:M124)</f>
        <v>4611.28009664</v>
      </c>
      <c r="O124" s="24">
        <v>4732.0959999999995</v>
      </c>
      <c r="P124" s="13">
        <f>O124</f>
        <v>4732.0959999999995</v>
      </c>
      <c r="Q124" s="9" t="s">
        <v>13</v>
      </c>
      <c r="R124" s="9">
        <v>512012</v>
      </c>
      <c r="S124" s="14" t="s">
        <v>69</v>
      </c>
    </row>
    <row r="125" spans="1:19" ht="94.5" x14ac:dyDescent="0.25">
      <c r="A125" s="21" t="s">
        <v>289</v>
      </c>
      <c r="B125" s="15" t="s">
        <v>290</v>
      </c>
      <c r="C125" s="10" t="s">
        <v>24</v>
      </c>
      <c r="D125" s="16" t="s">
        <v>52</v>
      </c>
      <c r="E125" s="31" t="s">
        <v>72</v>
      </c>
      <c r="F125" s="10" t="s">
        <v>31</v>
      </c>
      <c r="G125" s="23">
        <v>617.34066401999996</v>
      </c>
      <c r="H125" s="9"/>
      <c r="I125" s="9"/>
      <c r="J125" s="9"/>
      <c r="K125" s="9"/>
      <c r="L125" s="9"/>
      <c r="M125" s="9"/>
      <c r="N125" s="24">
        <f>SUM(G125:M125)</f>
        <v>617.34066401999996</v>
      </c>
      <c r="O125" s="24">
        <v>678.16499999999996</v>
      </c>
      <c r="P125" s="13">
        <f>O125</f>
        <v>678.16499999999996</v>
      </c>
      <c r="Q125" s="9" t="s">
        <v>13</v>
      </c>
      <c r="R125" s="9">
        <v>512012</v>
      </c>
      <c r="S125" s="14" t="s">
        <v>69</v>
      </c>
    </row>
    <row r="126" spans="1:19" ht="47.25" x14ac:dyDescent="0.25">
      <c r="A126" s="21" t="s">
        <v>291</v>
      </c>
      <c r="B126" s="15" t="s">
        <v>292</v>
      </c>
      <c r="C126" s="10" t="s">
        <v>24</v>
      </c>
      <c r="D126" s="16" t="s">
        <v>52</v>
      </c>
      <c r="E126" s="31" t="s">
        <v>293</v>
      </c>
      <c r="F126" s="10" t="s">
        <v>31</v>
      </c>
      <c r="G126" s="9"/>
      <c r="H126" s="9"/>
      <c r="I126" s="9"/>
      <c r="J126" s="9"/>
      <c r="K126" s="9"/>
      <c r="L126" s="9"/>
      <c r="M126" s="9"/>
      <c r="N126" s="9"/>
      <c r="O126" s="24">
        <f t="shared" si="13"/>
        <v>0</v>
      </c>
      <c r="P126" s="13"/>
      <c r="Q126" s="9"/>
      <c r="R126" s="9">
        <v>512012</v>
      </c>
      <c r="S126" s="32" t="s">
        <v>294</v>
      </c>
    </row>
    <row r="127" spans="1:19" ht="94.5" x14ac:dyDescent="0.25">
      <c r="A127" s="21" t="s">
        <v>295</v>
      </c>
      <c r="B127" s="15" t="s">
        <v>296</v>
      </c>
      <c r="C127" s="10" t="s">
        <v>24</v>
      </c>
      <c r="D127" s="16" t="s">
        <v>52</v>
      </c>
      <c r="E127" s="31" t="s">
        <v>72</v>
      </c>
      <c r="F127" s="10" t="s">
        <v>31</v>
      </c>
      <c r="G127" s="23">
        <v>941.77018155999997</v>
      </c>
      <c r="H127" s="9"/>
      <c r="I127" s="9"/>
      <c r="J127" s="9"/>
      <c r="K127" s="9"/>
      <c r="L127" s="9"/>
      <c r="M127" s="9"/>
      <c r="N127" s="24">
        <f>SUM(G127:M127)</f>
        <v>941.77018155999997</v>
      </c>
      <c r="O127" s="24">
        <v>980.10400000000004</v>
      </c>
      <c r="P127" s="13">
        <f>O127</f>
        <v>980.10400000000004</v>
      </c>
      <c r="Q127" s="9" t="s">
        <v>13</v>
      </c>
      <c r="R127" s="9">
        <v>512012</v>
      </c>
      <c r="S127" s="14" t="s">
        <v>69</v>
      </c>
    </row>
    <row r="128" spans="1:19" ht="47.25" x14ac:dyDescent="0.25">
      <c r="A128" s="21" t="s">
        <v>297</v>
      </c>
      <c r="B128" s="15" t="s">
        <v>298</v>
      </c>
      <c r="C128" s="10" t="s">
        <v>24</v>
      </c>
      <c r="D128" s="16" t="s">
        <v>52</v>
      </c>
      <c r="E128" s="31" t="s">
        <v>53</v>
      </c>
      <c r="F128" s="10" t="s">
        <v>31</v>
      </c>
      <c r="G128" s="9"/>
      <c r="H128" s="9"/>
      <c r="I128" s="9"/>
      <c r="J128" s="9"/>
      <c r="K128" s="9"/>
      <c r="L128" s="9"/>
      <c r="M128" s="9"/>
      <c r="N128" s="9"/>
      <c r="O128" s="24">
        <f t="shared" si="13"/>
        <v>0</v>
      </c>
      <c r="P128" s="13"/>
      <c r="Q128" s="9"/>
      <c r="R128" s="9">
        <v>512012</v>
      </c>
      <c r="S128" s="32" t="s">
        <v>137</v>
      </c>
    </row>
    <row r="129" spans="1:19" x14ac:dyDescent="0.25">
      <c r="A129" s="43" t="s">
        <v>299</v>
      </c>
      <c r="B129" s="45" t="s">
        <v>300</v>
      </c>
      <c r="C129" s="39" t="s">
        <v>24</v>
      </c>
      <c r="D129" s="45" t="s">
        <v>52</v>
      </c>
      <c r="E129" s="47" t="s">
        <v>117</v>
      </c>
      <c r="F129" s="10" t="s">
        <v>31</v>
      </c>
      <c r="G129" s="23">
        <v>34.21</v>
      </c>
      <c r="H129" s="9"/>
      <c r="I129" s="9"/>
      <c r="J129" s="9"/>
      <c r="K129" s="9"/>
      <c r="L129" s="9"/>
      <c r="M129" s="9"/>
      <c r="N129" s="24">
        <f>SUM(G129:M129)</f>
        <v>34.21</v>
      </c>
      <c r="O129" s="24">
        <f t="shared" si="13"/>
        <v>34.21</v>
      </c>
      <c r="P129" s="13">
        <f>O129</f>
        <v>34.21</v>
      </c>
      <c r="Q129" s="9" t="s">
        <v>13</v>
      </c>
      <c r="R129" s="39">
        <v>512012</v>
      </c>
      <c r="S129" s="41" t="s">
        <v>69</v>
      </c>
    </row>
    <row r="130" spans="1:19" x14ac:dyDescent="0.25">
      <c r="A130" s="44"/>
      <c r="B130" s="46"/>
      <c r="C130" s="40"/>
      <c r="D130" s="46"/>
      <c r="E130" s="48"/>
      <c r="F130" s="10"/>
      <c r="G130" s="23"/>
      <c r="H130" s="9">
        <v>245.21899999999999</v>
      </c>
      <c r="I130" s="9"/>
      <c r="J130" s="9"/>
      <c r="K130" s="9"/>
      <c r="L130" s="9"/>
      <c r="M130" s="9"/>
      <c r="N130" s="24">
        <f>SUM(G130:M130)</f>
        <v>245.21899999999999</v>
      </c>
      <c r="O130" s="24">
        <f>N130</f>
        <v>245.21899999999999</v>
      </c>
      <c r="P130" s="13">
        <f>O130</f>
        <v>245.21899999999999</v>
      </c>
      <c r="Q130" s="9" t="s">
        <v>14</v>
      </c>
      <c r="R130" s="40"/>
      <c r="S130" s="42"/>
    </row>
    <row r="131" spans="1:19" ht="94.5" x14ac:dyDescent="0.25">
      <c r="A131" s="21" t="s">
        <v>301</v>
      </c>
      <c r="B131" s="15" t="s">
        <v>302</v>
      </c>
      <c r="C131" s="10" t="s">
        <v>24</v>
      </c>
      <c r="D131" s="16" t="s">
        <v>52</v>
      </c>
      <c r="E131" s="31" t="s">
        <v>303</v>
      </c>
      <c r="F131" s="27" t="s">
        <v>304</v>
      </c>
      <c r="G131" s="9"/>
      <c r="H131" s="9"/>
      <c r="I131" s="9"/>
      <c r="J131" s="9"/>
      <c r="K131" s="9">
        <v>0.68259999999999998</v>
      </c>
      <c r="L131" s="9"/>
      <c r="M131" s="9"/>
      <c r="N131" s="9">
        <f>SUM(G131:M131)</f>
        <v>0.68259999999999998</v>
      </c>
      <c r="O131" s="24">
        <f t="shared" si="13"/>
        <v>0.68259999999999998</v>
      </c>
      <c r="P131" s="13">
        <f>O131</f>
        <v>0.68259999999999998</v>
      </c>
      <c r="Q131" s="9" t="s">
        <v>305</v>
      </c>
      <c r="R131" s="9">
        <v>512012</v>
      </c>
      <c r="S131" s="14" t="s">
        <v>69</v>
      </c>
    </row>
    <row r="132" spans="1:19" x14ac:dyDescent="0.25">
      <c r="A132" s="19" t="s">
        <v>306</v>
      </c>
      <c r="B132" s="14" t="s">
        <v>307</v>
      </c>
      <c r="C132" s="10"/>
      <c r="D132" s="16"/>
      <c r="E132" s="9"/>
      <c r="F132" s="10"/>
      <c r="G132" s="20">
        <f t="shared" ref="G132:N132" si="16">G134+G133+G135+G136+G137</f>
        <v>0</v>
      </c>
      <c r="H132" s="20">
        <f t="shared" si="16"/>
        <v>0</v>
      </c>
      <c r="I132" s="20">
        <f t="shared" si="16"/>
        <v>0</v>
      </c>
      <c r="J132" s="20">
        <f t="shared" si="16"/>
        <v>0</v>
      </c>
      <c r="K132" s="20"/>
      <c r="L132" s="20">
        <f t="shared" si="16"/>
        <v>0</v>
      </c>
      <c r="M132" s="20">
        <f t="shared" si="16"/>
        <v>0</v>
      </c>
      <c r="N132" s="71">
        <f>N134+N133+N135+N136+N137+N138</f>
        <v>12.861000000000001</v>
      </c>
      <c r="O132" s="20">
        <f t="shared" ref="O132:P132" si="17">O134+O133+O135+O136+O137+O138</f>
        <v>0</v>
      </c>
      <c r="P132" s="20">
        <f t="shared" si="17"/>
        <v>0</v>
      </c>
      <c r="Q132" s="9"/>
      <c r="R132" s="9"/>
      <c r="S132" s="9"/>
    </row>
    <row r="133" spans="1:19" ht="47.25" x14ac:dyDescent="0.25">
      <c r="A133" s="21" t="s">
        <v>308</v>
      </c>
      <c r="B133" s="15" t="s">
        <v>309</v>
      </c>
      <c r="C133" s="10" t="s">
        <v>24</v>
      </c>
      <c r="D133" s="16" t="s">
        <v>52</v>
      </c>
      <c r="E133" s="30" t="s">
        <v>53</v>
      </c>
      <c r="F133" s="10" t="s">
        <v>31</v>
      </c>
      <c r="G133" s="9"/>
      <c r="H133" s="9"/>
      <c r="I133" s="9"/>
      <c r="J133" s="9"/>
      <c r="K133" s="9"/>
      <c r="L133" s="9"/>
      <c r="M133" s="9"/>
      <c r="N133" s="9"/>
      <c r="O133" s="24">
        <f t="shared" si="13"/>
        <v>0</v>
      </c>
      <c r="P133" s="13"/>
      <c r="Q133" s="9"/>
      <c r="R133" s="9">
        <v>316040</v>
      </c>
      <c r="S133" s="32" t="s">
        <v>137</v>
      </c>
    </row>
    <row r="134" spans="1:19" ht="47.25" x14ac:dyDescent="0.25">
      <c r="A134" s="21" t="s">
        <v>310</v>
      </c>
      <c r="B134" s="15" t="s">
        <v>311</v>
      </c>
      <c r="C134" s="10" t="s">
        <v>24</v>
      </c>
      <c r="D134" s="16" t="s">
        <v>52</v>
      </c>
      <c r="E134" s="30" t="s">
        <v>53</v>
      </c>
      <c r="F134" s="10" t="s">
        <v>31</v>
      </c>
      <c r="G134" s="9"/>
      <c r="H134" s="9"/>
      <c r="I134" s="9"/>
      <c r="J134" s="9"/>
      <c r="K134" s="9"/>
      <c r="L134" s="9"/>
      <c r="M134" s="9"/>
      <c r="N134" s="9"/>
      <c r="O134" s="24">
        <f t="shared" si="13"/>
        <v>0</v>
      </c>
      <c r="P134" s="13"/>
      <c r="Q134" s="9"/>
      <c r="R134" s="9">
        <v>316040</v>
      </c>
      <c r="S134" s="32" t="s">
        <v>137</v>
      </c>
    </row>
    <row r="135" spans="1:19" ht="63" x14ac:dyDescent="0.25">
      <c r="A135" s="21" t="s">
        <v>312</v>
      </c>
      <c r="B135" s="15" t="s">
        <v>313</v>
      </c>
      <c r="C135" s="10" t="s">
        <v>24</v>
      </c>
      <c r="D135" s="16" t="s">
        <v>52</v>
      </c>
      <c r="E135" s="30" t="s">
        <v>53</v>
      </c>
      <c r="F135" s="10" t="s">
        <v>31</v>
      </c>
      <c r="G135" s="9"/>
      <c r="H135" s="9"/>
      <c r="I135" s="9"/>
      <c r="J135" s="9"/>
      <c r="K135" s="9"/>
      <c r="L135" s="9"/>
      <c r="M135" s="9"/>
      <c r="N135" s="9"/>
      <c r="O135" s="24">
        <f t="shared" si="13"/>
        <v>0</v>
      </c>
      <c r="P135" s="13"/>
      <c r="Q135" s="9"/>
      <c r="R135" s="9">
        <v>316040</v>
      </c>
      <c r="S135" s="32" t="s">
        <v>137</v>
      </c>
    </row>
    <row r="136" spans="1:19" ht="94.5" customHeight="1" x14ac:dyDescent="0.25">
      <c r="A136" s="21" t="s">
        <v>314</v>
      </c>
      <c r="B136" s="15" t="s">
        <v>315</v>
      </c>
      <c r="C136" s="10" t="s">
        <v>24</v>
      </c>
      <c r="D136" s="16" t="s">
        <v>52</v>
      </c>
      <c r="E136" s="30" t="s">
        <v>53</v>
      </c>
      <c r="F136" s="10" t="s">
        <v>31</v>
      </c>
      <c r="G136" s="9"/>
      <c r="H136" s="9"/>
      <c r="I136" s="9"/>
      <c r="J136" s="9"/>
      <c r="K136" s="9"/>
      <c r="L136" s="9"/>
      <c r="M136" s="9"/>
      <c r="N136" s="9"/>
      <c r="O136" s="24">
        <f t="shared" si="13"/>
        <v>0</v>
      </c>
      <c r="P136" s="13"/>
      <c r="Q136" s="9"/>
      <c r="R136" s="9">
        <v>316040</v>
      </c>
      <c r="S136" s="32" t="s">
        <v>137</v>
      </c>
    </row>
    <row r="137" spans="1:19" ht="47.25" x14ac:dyDescent="0.25">
      <c r="A137" s="21" t="s">
        <v>316</v>
      </c>
      <c r="B137" s="15" t="s">
        <v>317</v>
      </c>
      <c r="C137" s="10" t="s">
        <v>24</v>
      </c>
      <c r="D137" s="16" t="s">
        <v>52</v>
      </c>
      <c r="E137" s="30" t="s">
        <v>109</v>
      </c>
      <c r="F137" s="10" t="s">
        <v>31</v>
      </c>
      <c r="G137" s="9"/>
      <c r="H137" s="9"/>
      <c r="I137" s="9"/>
      <c r="J137" s="9"/>
      <c r="K137" s="9"/>
      <c r="L137" s="9"/>
      <c r="M137" s="9"/>
      <c r="N137" s="9"/>
      <c r="O137" s="24">
        <f t="shared" si="13"/>
        <v>0</v>
      </c>
      <c r="P137" s="13"/>
      <c r="Q137" s="9"/>
      <c r="R137" s="9">
        <v>316040</v>
      </c>
      <c r="S137" s="32" t="s">
        <v>137</v>
      </c>
    </row>
    <row r="138" spans="1:19" ht="110.25" x14ac:dyDescent="0.25">
      <c r="A138" s="21" t="s">
        <v>318</v>
      </c>
      <c r="B138" s="15" t="s">
        <v>319</v>
      </c>
      <c r="C138" s="10" t="s">
        <v>24</v>
      </c>
      <c r="D138" s="16" t="s">
        <v>52</v>
      </c>
      <c r="E138" s="30" t="s">
        <v>117</v>
      </c>
      <c r="F138" s="10" t="s">
        <v>31</v>
      </c>
      <c r="G138" s="9">
        <v>12.861000000000001</v>
      </c>
      <c r="H138" s="9"/>
      <c r="I138" s="9"/>
      <c r="J138" s="9"/>
      <c r="K138" s="9"/>
      <c r="L138" s="9"/>
      <c r="M138" s="9"/>
      <c r="N138" s="9">
        <f>SUM(G138:M138)</f>
        <v>12.861000000000001</v>
      </c>
      <c r="O138" s="24">
        <v>0</v>
      </c>
      <c r="P138" s="13">
        <v>0</v>
      </c>
      <c r="Q138" s="9" t="s">
        <v>13</v>
      </c>
      <c r="R138" s="9">
        <v>512008</v>
      </c>
      <c r="S138" s="32" t="s">
        <v>320</v>
      </c>
    </row>
    <row r="139" spans="1:19" ht="63" x14ac:dyDescent="0.25">
      <c r="A139" s="19" t="s">
        <v>321</v>
      </c>
      <c r="B139" s="14" t="s">
        <v>322</v>
      </c>
      <c r="C139" s="10"/>
      <c r="D139" s="16"/>
      <c r="E139" s="9"/>
      <c r="F139" s="10"/>
      <c r="G139" s="11">
        <f t="shared" ref="G139:N139" si="18">G140+G141+G142+G143+G144+G145+G146+G147+G148+G149+G150+G151+G152+G153+G154+G155+G156+G157+G158+G159+G160+G161+G162+G163+G164+G165+G166+G167+G168+G169+G170+G171+G172+G173+G174+G175+G176+G177+G178+G179+G180+G181+G182+G183+G184+G185+G186+G187+G188</f>
        <v>0</v>
      </c>
      <c r="H139" s="11">
        <f t="shared" si="18"/>
        <v>0</v>
      </c>
      <c r="I139" s="11">
        <f t="shared" si="18"/>
        <v>0</v>
      </c>
      <c r="J139" s="11">
        <f t="shared" si="18"/>
        <v>0</v>
      </c>
      <c r="K139" s="11"/>
      <c r="L139" s="11">
        <f t="shared" si="18"/>
        <v>0</v>
      </c>
      <c r="M139" s="11">
        <f t="shared" si="18"/>
        <v>0</v>
      </c>
      <c r="N139" s="11">
        <f t="shared" si="18"/>
        <v>0</v>
      </c>
      <c r="O139" s="24">
        <f t="shared" ref="O139:O189" si="19">N139</f>
        <v>0</v>
      </c>
      <c r="P139" s="11"/>
      <c r="Q139" s="9"/>
      <c r="R139" s="9"/>
      <c r="S139" s="9"/>
    </row>
    <row r="140" spans="1:19" ht="31.5" x14ac:dyDescent="0.25">
      <c r="A140" s="21" t="s">
        <v>323</v>
      </c>
      <c r="B140" s="15" t="s">
        <v>324</v>
      </c>
      <c r="C140" s="10" t="s">
        <v>24</v>
      </c>
      <c r="D140" s="16" t="s">
        <v>52</v>
      </c>
      <c r="E140" s="30" t="s">
        <v>325</v>
      </c>
      <c r="F140" s="16" t="s">
        <v>326</v>
      </c>
      <c r="G140" s="9"/>
      <c r="H140" s="9"/>
      <c r="I140" s="9"/>
      <c r="J140" s="9"/>
      <c r="K140" s="9"/>
      <c r="L140" s="9"/>
      <c r="M140" s="9"/>
      <c r="N140" s="9"/>
      <c r="O140" s="24">
        <f t="shared" si="19"/>
        <v>0</v>
      </c>
      <c r="P140" s="13"/>
      <c r="Q140" s="9" t="s">
        <v>327</v>
      </c>
      <c r="R140" s="9" t="s">
        <v>328</v>
      </c>
      <c r="S140" s="9"/>
    </row>
    <row r="141" spans="1:19" ht="31.5" x14ac:dyDescent="0.25">
      <c r="A141" s="21" t="s">
        <v>329</v>
      </c>
      <c r="B141" s="15" t="s">
        <v>330</v>
      </c>
      <c r="C141" s="10" t="s">
        <v>24</v>
      </c>
      <c r="D141" s="16" t="s">
        <v>52</v>
      </c>
      <c r="E141" s="30" t="s">
        <v>331</v>
      </c>
      <c r="F141" s="10" t="s">
        <v>31</v>
      </c>
      <c r="G141" s="9"/>
      <c r="H141" s="9"/>
      <c r="I141" s="9"/>
      <c r="J141" s="9"/>
      <c r="K141" s="9"/>
      <c r="L141" s="9"/>
      <c r="M141" s="9"/>
      <c r="N141" s="9"/>
      <c r="O141" s="24">
        <f t="shared" si="19"/>
        <v>0</v>
      </c>
      <c r="P141" s="13"/>
      <c r="Q141" s="9"/>
      <c r="R141" s="9">
        <v>512007</v>
      </c>
      <c r="S141" s="9"/>
    </row>
    <row r="142" spans="1:19" ht="31.5" x14ac:dyDescent="0.25">
      <c r="A142" s="21" t="s">
        <v>332</v>
      </c>
      <c r="B142" s="15" t="s">
        <v>333</v>
      </c>
      <c r="C142" s="10" t="s">
        <v>24</v>
      </c>
      <c r="D142" s="16"/>
      <c r="E142" s="30" t="s">
        <v>331</v>
      </c>
      <c r="F142" s="16" t="s">
        <v>326</v>
      </c>
      <c r="G142" s="9"/>
      <c r="H142" s="9"/>
      <c r="I142" s="9"/>
      <c r="J142" s="9"/>
      <c r="K142" s="9"/>
      <c r="L142" s="9"/>
      <c r="M142" s="9"/>
      <c r="N142" s="9"/>
      <c r="O142" s="24">
        <f t="shared" si="19"/>
        <v>0</v>
      </c>
      <c r="P142" s="13"/>
      <c r="Q142" s="9" t="s">
        <v>14</v>
      </c>
      <c r="R142" s="9" t="s">
        <v>328</v>
      </c>
      <c r="S142" s="9"/>
    </row>
    <row r="143" spans="1:19" ht="47.25" x14ac:dyDescent="0.25">
      <c r="A143" s="21" t="s">
        <v>334</v>
      </c>
      <c r="B143" s="15" t="s">
        <v>335</v>
      </c>
      <c r="C143" s="10" t="s">
        <v>24</v>
      </c>
      <c r="D143" s="16"/>
      <c r="E143" s="30" t="s">
        <v>336</v>
      </c>
      <c r="F143" s="10"/>
      <c r="G143" s="9"/>
      <c r="H143" s="9"/>
      <c r="I143" s="9"/>
      <c r="J143" s="9"/>
      <c r="K143" s="9"/>
      <c r="L143" s="9"/>
      <c r="M143" s="9"/>
      <c r="N143" s="9">
        <f>SUM(G143:M143)</f>
        <v>0</v>
      </c>
      <c r="O143" s="24">
        <f t="shared" si="19"/>
        <v>0</v>
      </c>
      <c r="P143" s="13"/>
      <c r="Q143" s="9" t="s">
        <v>14</v>
      </c>
      <c r="R143" s="9" t="s">
        <v>328</v>
      </c>
      <c r="S143" s="9"/>
    </row>
    <row r="144" spans="1:19" ht="47.25" x14ac:dyDescent="0.25">
      <c r="A144" s="21" t="s">
        <v>337</v>
      </c>
      <c r="B144" s="15" t="s">
        <v>338</v>
      </c>
      <c r="C144" s="10" t="s">
        <v>24</v>
      </c>
      <c r="D144" s="16"/>
      <c r="E144" s="30" t="s">
        <v>336</v>
      </c>
      <c r="F144" s="10"/>
      <c r="G144" s="9"/>
      <c r="H144" s="9"/>
      <c r="I144" s="9"/>
      <c r="J144" s="9"/>
      <c r="K144" s="9"/>
      <c r="L144" s="9"/>
      <c r="M144" s="9"/>
      <c r="N144" s="9">
        <f>SUM(G144:M144)</f>
        <v>0</v>
      </c>
      <c r="O144" s="24">
        <f t="shared" si="19"/>
        <v>0</v>
      </c>
      <c r="P144" s="13"/>
      <c r="Q144" s="9" t="s">
        <v>14</v>
      </c>
      <c r="R144" s="9" t="s">
        <v>328</v>
      </c>
      <c r="S144" s="9"/>
    </row>
    <row r="145" spans="1:19" ht="31.5" x14ac:dyDescent="0.25">
      <c r="A145" s="21" t="s">
        <v>339</v>
      </c>
      <c r="B145" s="15" t="s">
        <v>340</v>
      </c>
      <c r="C145" s="10" t="s">
        <v>24</v>
      </c>
      <c r="D145" s="16"/>
      <c r="E145" s="30" t="s">
        <v>336</v>
      </c>
      <c r="F145" s="10"/>
      <c r="G145" s="9"/>
      <c r="H145" s="9"/>
      <c r="I145" s="9"/>
      <c r="J145" s="9"/>
      <c r="K145" s="9"/>
      <c r="L145" s="9"/>
      <c r="M145" s="9"/>
      <c r="N145" s="9"/>
      <c r="O145" s="24">
        <f t="shared" si="19"/>
        <v>0</v>
      </c>
      <c r="P145" s="13"/>
      <c r="Q145" s="9" t="s">
        <v>14</v>
      </c>
      <c r="R145" s="9" t="s">
        <v>328</v>
      </c>
      <c r="S145" s="9"/>
    </row>
    <row r="146" spans="1:19" ht="47.25" x14ac:dyDescent="0.25">
      <c r="A146" s="21" t="s">
        <v>341</v>
      </c>
      <c r="B146" s="15" t="s">
        <v>342</v>
      </c>
      <c r="C146" s="10" t="s">
        <v>24</v>
      </c>
      <c r="D146" s="16"/>
      <c r="E146" s="30" t="s">
        <v>325</v>
      </c>
      <c r="F146" s="16" t="s">
        <v>343</v>
      </c>
      <c r="G146" s="9"/>
      <c r="H146" s="9"/>
      <c r="I146" s="9"/>
      <c r="J146" s="9"/>
      <c r="K146" s="9"/>
      <c r="L146" s="9"/>
      <c r="M146" s="9"/>
      <c r="N146" s="9"/>
      <c r="O146" s="24">
        <f t="shared" si="19"/>
        <v>0</v>
      </c>
      <c r="P146" s="13"/>
      <c r="Q146" s="9" t="s">
        <v>13</v>
      </c>
      <c r="R146" s="9" t="s">
        <v>328</v>
      </c>
      <c r="S146" s="9"/>
    </row>
    <row r="147" spans="1:19" ht="47.25" x14ac:dyDescent="0.25">
      <c r="A147" s="21" t="s">
        <v>344</v>
      </c>
      <c r="B147" s="15" t="s">
        <v>345</v>
      </c>
      <c r="C147" s="10" t="s">
        <v>24</v>
      </c>
      <c r="D147" s="16"/>
      <c r="E147" s="30" t="s">
        <v>325</v>
      </c>
      <c r="F147" s="16" t="s">
        <v>346</v>
      </c>
      <c r="G147" s="9"/>
      <c r="H147" s="9"/>
      <c r="I147" s="9"/>
      <c r="J147" s="9"/>
      <c r="K147" s="9"/>
      <c r="L147" s="9"/>
      <c r="M147" s="9"/>
      <c r="N147" s="9"/>
      <c r="O147" s="24">
        <f t="shared" si="19"/>
        <v>0</v>
      </c>
      <c r="P147" s="13"/>
      <c r="Q147" s="9" t="s">
        <v>347</v>
      </c>
      <c r="R147" s="9" t="s">
        <v>328</v>
      </c>
      <c r="S147" s="9"/>
    </row>
    <row r="148" spans="1:19" ht="47.25" x14ac:dyDescent="0.25">
      <c r="A148" s="21" t="s">
        <v>348</v>
      </c>
      <c r="B148" s="15" t="s">
        <v>349</v>
      </c>
      <c r="C148" s="10" t="s">
        <v>24</v>
      </c>
      <c r="D148" s="16"/>
      <c r="E148" s="30" t="s">
        <v>282</v>
      </c>
      <c r="F148" s="16" t="s">
        <v>350</v>
      </c>
      <c r="G148" s="9"/>
      <c r="H148" s="9"/>
      <c r="I148" s="9"/>
      <c r="J148" s="9"/>
      <c r="K148" s="9"/>
      <c r="L148" s="9"/>
      <c r="M148" s="9"/>
      <c r="N148" s="9"/>
      <c r="O148" s="24">
        <f t="shared" si="19"/>
        <v>0</v>
      </c>
      <c r="P148" s="13"/>
      <c r="Q148" s="9" t="s">
        <v>14</v>
      </c>
      <c r="R148" s="9" t="s">
        <v>328</v>
      </c>
      <c r="S148" s="9"/>
    </row>
    <row r="149" spans="1:19" ht="47.25" x14ac:dyDescent="0.25">
      <c r="A149" s="21" t="s">
        <v>351</v>
      </c>
      <c r="B149" s="15" t="s">
        <v>352</v>
      </c>
      <c r="C149" s="10" t="s">
        <v>24</v>
      </c>
      <c r="D149" s="16"/>
      <c r="E149" s="9" t="s">
        <v>353</v>
      </c>
      <c r="F149" s="16" t="s">
        <v>354</v>
      </c>
      <c r="G149" s="9"/>
      <c r="H149" s="9"/>
      <c r="I149" s="9"/>
      <c r="J149" s="9"/>
      <c r="K149" s="9"/>
      <c r="L149" s="9"/>
      <c r="M149" s="9"/>
      <c r="N149" s="9"/>
      <c r="O149" s="24">
        <f t="shared" si="19"/>
        <v>0</v>
      </c>
      <c r="P149" s="13"/>
      <c r="Q149" s="9" t="s">
        <v>14</v>
      </c>
      <c r="R149" s="9" t="s">
        <v>328</v>
      </c>
      <c r="S149" s="9"/>
    </row>
    <row r="150" spans="1:19" ht="47.25" x14ac:dyDescent="0.25">
      <c r="A150" s="21" t="s">
        <v>355</v>
      </c>
      <c r="B150" s="15" t="s">
        <v>356</v>
      </c>
      <c r="C150" s="10" t="s">
        <v>24</v>
      </c>
      <c r="D150" s="16"/>
      <c r="E150" s="9" t="s">
        <v>353</v>
      </c>
      <c r="F150" s="16" t="s">
        <v>354</v>
      </c>
      <c r="G150" s="9"/>
      <c r="H150" s="9"/>
      <c r="I150" s="9"/>
      <c r="J150" s="9"/>
      <c r="K150" s="9"/>
      <c r="L150" s="9"/>
      <c r="M150" s="9"/>
      <c r="N150" s="9"/>
      <c r="O150" s="24">
        <f t="shared" si="19"/>
        <v>0</v>
      </c>
      <c r="P150" s="13"/>
      <c r="Q150" s="9" t="s">
        <v>14</v>
      </c>
      <c r="R150" s="9" t="s">
        <v>328</v>
      </c>
      <c r="S150" s="9"/>
    </row>
    <row r="151" spans="1:19" ht="31.5" x14ac:dyDescent="0.25">
      <c r="A151" s="21" t="s">
        <v>357</v>
      </c>
      <c r="B151" s="15" t="s">
        <v>358</v>
      </c>
      <c r="C151" s="10" t="s">
        <v>24</v>
      </c>
      <c r="D151" s="16"/>
      <c r="E151" s="9" t="s">
        <v>282</v>
      </c>
      <c r="F151" s="16" t="s">
        <v>31</v>
      </c>
      <c r="G151" s="9"/>
      <c r="H151" s="9"/>
      <c r="I151" s="9"/>
      <c r="J151" s="9"/>
      <c r="K151" s="9"/>
      <c r="L151" s="9"/>
      <c r="M151" s="9"/>
      <c r="N151" s="9"/>
      <c r="O151" s="24">
        <f t="shared" si="19"/>
        <v>0</v>
      </c>
      <c r="P151" s="13"/>
      <c r="Q151" s="9" t="s">
        <v>14</v>
      </c>
      <c r="R151" s="9" t="s">
        <v>328</v>
      </c>
      <c r="S151" s="9"/>
    </row>
    <row r="152" spans="1:19" ht="31.5" x14ac:dyDescent="0.25">
      <c r="A152" s="21" t="s">
        <v>359</v>
      </c>
      <c r="B152" s="15" t="s">
        <v>360</v>
      </c>
      <c r="C152" s="10" t="s">
        <v>24</v>
      </c>
      <c r="D152" s="16"/>
      <c r="E152" s="9" t="s">
        <v>325</v>
      </c>
      <c r="F152" s="16" t="s">
        <v>31</v>
      </c>
      <c r="G152" s="9"/>
      <c r="H152" s="9"/>
      <c r="I152" s="9"/>
      <c r="J152" s="9"/>
      <c r="K152" s="9"/>
      <c r="L152" s="9"/>
      <c r="M152" s="9"/>
      <c r="N152" s="9"/>
      <c r="O152" s="24">
        <f t="shared" si="19"/>
        <v>0</v>
      </c>
      <c r="P152" s="13"/>
      <c r="Q152" s="9" t="s">
        <v>361</v>
      </c>
      <c r="R152" s="9" t="s">
        <v>328</v>
      </c>
      <c r="S152" s="9"/>
    </row>
    <row r="153" spans="1:19" ht="31.5" x14ac:dyDescent="0.25">
      <c r="A153" s="21" t="s">
        <v>362</v>
      </c>
      <c r="B153" s="15" t="s">
        <v>363</v>
      </c>
      <c r="C153" s="10" t="s">
        <v>24</v>
      </c>
      <c r="D153" s="16"/>
      <c r="E153" s="9" t="s">
        <v>282</v>
      </c>
      <c r="F153" s="16" t="s">
        <v>31</v>
      </c>
      <c r="G153" s="9"/>
      <c r="H153" s="9"/>
      <c r="I153" s="9"/>
      <c r="J153" s="9"/>
      <c r="K153" s="9"/>
      <c r="L153" s="9"/>
      <c r="M153" s="9"/>
      <c r="N153" s="9"/>
      <c r="O153" s="24">
        <f t="shared" si="19"/>
        <v>0</v>
      </c>
      <c r="P153" s="13"/>
      <c r="Q153" s="9" t="s">
        <v>364</v>
      </c>
      <c r="R153" s="9" t="s">
        <v>328</v>
      </c>
      <c r="S153" s="9"/>
    </row>
    <row r="154" spans="1:19" ht="31.5" x14ac:dyDescent="0.25">
      <c r="A154" s="21" t="s">
        <v>365</v>
      </c>
      <c r="B154" s="15" t="s">
        <v>366</v>
      </c>
      <c r="C154" s="10" t="s">
        <v>24</v>
      </c>
      <c r="D154" s="16"/>
      <c r="E154" s="9" t="s">
        <v>325</v>
      </c>
      <c r="F154" s="16" t="s">
        <v>31</v>
      </c>
      <c r="G154" s="9"/>
      <c r="H154" s="9"/>
      <c r="I154" s="9"/>
      <c r="J154" s="9"/>
      <c r="K154" s="9"/>
      <c r="L154" s="9"/>
      <c r="M154" s="9"/>
      <c r="N154" s="9"/>
      <c r="O154" s="24">
        <f t="shared" si="19"/>
        <v>0</v>
      </c>
      <c r="P154" s="13"/>
      <c r="Q154" s="9" t="s">
        <v>367</v>
      </c>
      <c r="R154" s="9" t="s">
        <v>328</v>
      </c>
      <c r="S154" s="9"/>
    </row>
    <row r="155" spans="1:19" x14ac:dyDescent="0.25">
      <c r="A155" s="21" t="s">
        <v>368</v>
      </c>
      <c r="B155" s="15" t="s">
        <v>369</v>
      </c>
      <c r="C155" s="10" t="s">
        <v>24</v>
      </c>
      <c r="D155" s="16"/>
      <c r="E155" s="9" t="s">
        <v>325</v>
      </c>
      <c r="F155" s="16" t="s">
        <v>31</v>
      </c>
      <c r="G155" s="9"/>
      <c r="H155" s="9"/>
      <c r="I155" s="9"/>
      <c r="J155" s="9"/>
      <c r="K155" s="9"/>
      <c r="L155" s="9"/>
      <c r="M155" s="9"/>
      <c r="N155" s="9"/>
      <c r="O155" s="24">
        <f t="shared" si="19"/>
        <v>0</v>
      </c>
      <c r="P155" s="13"/>
      <c r="Q155" s="9" t="s">
        <v>370</v>
      </c>
      <c r="R155" s="9" t="s">
        <v>328</v>
      </c>
      <c r="S155" s="9"/>
    </row>
    <row r="156" spans="1:19" ht="47.25" x14ac:dyDescent="0.25">
      <c r="A156" s="21" t="s">
        <v>371</v>
      </c>
      <c r="B156" s="15" t="s">
        <v>372</v>
      </c>
      <c r="C156" s="10" t="s">
        <v>24</v>
      </c>
      <c r="D156" s="16"/>
      <c r="E156" s="9" t="s">
        <v>331</v>
      </c>
      <c r="F156" s="16" t="s">
        <v>31</v>
      </c>
      <c r="G156" s="9"/>
      <c r="H156" s="9"/>
      <c r="I156" s="9"/>
      <c r="J156" s="9"/>
      <c r="K156" s="9"/>
      <c r="L156" s="9"/>
      <c r="M156" s="9"/>
      <c r="N156" s="9"/>
      <c r="O156" s="24">
        <f t="shared" si="19"/>
        <v>0</v>
      </c>
      <c r="P156" s="13"/>
      <c r="Q156" s="9" t="s">
        <v>373</v>
      </c>
      <c r="R156" s="9" t="s">
        <v>328</v>
      </c>
      <c r="S156" s="9"/>
    </row>
    <row r="157" spans="1:19" x14ac:dyDescent="0.25">
      <c r="A157" s="21" t="s">
        <v>374</v>
      </c>
      <c r="B157" s="15" t="s">
        <v>375</v>
      </c>
      <c r="C157" s="10" t="s">
        <v>24</v>
      </c>
      <c r="D157" s="16"/>
      <c r="E157" s="9" t="s">
        <v>325</v>
      </c>
      <c r="F157" s="16" t="s">
        <v>31</v>
      </c>
      <c r="G157" s="9"/>
      <c r="H157" s="9"/>
      <c r="I157" s="9"/>
      <c r="J157" s="9"/>
      <c r="K157" s="9"/>
      <c r="L157" s="9"/>
      <c r="M157" s="9"/>
      <c r="N157" s="9"/>
      <c r="O157" s="24">
        <f t="shared" si="19"/>
        <v>0</v>
      </c>
      <c r="P157" s="13"/>
      <c r="Q157" s="9" t="s">
        <v>13</v>
      </c>
      <c r="R157" s="9" t="s">
        <v>328</v>
      </c>
      <c r="S157" s="9"/>
    </row>
    <row r="158" spans="1:19" ht="63" x14ac:dyDescent="0.25">
      <c r="A158" s="21" t="s">
        <v>376</v>
      </c>
      <c r="B158" s="15" t="s">
        <v>377</v>
      </c>
      <c r="C158" s="10" t="s">
        <v>24</v>
      </c>
      <c r="D158" s="16"/>
      <c r="E158" s="9" t="s">
        <v>325</v>
      </c>
      <c r="F158" s="16" t="s">
        <v>31</v>
      </c>
      <c r="G158" s="9"/>
      <c r="H158" s="9"/>
      <c r="I158" s="9"/>
      <c r="J158" s="9"/>
      <c r="K158" s="9"/>
      <c r="L158" s="9"/>
      <c r="M158" s="9"/>
      <c r="N158" s="9"/>
      <c r="O158" s="24">
        <f t="shared" si="19"/>
        <v>0</v>
      </c>
      <c r="P158" s="13"/>
      <c r="Q158" s="9" t="s">
        <v>378</v>
      </c>
      <c r="R158" s="9" t="s">
        <v>328</v>
      </c>
      <c r="S158" s="9"/>
    </row>
    <row r="159" spans="1:19" ht="31.5" x14ac:dyDescent="0.25">
      <c r="A159" s="21" t="s">
        <v>379</v>
      </c>
      <c r="B159" s="15" t="s">
        <v>380</v>
      </c>
      <c r="C159" s="10" t="s">
        <v>24</v>
      </c>
      <c r="D159" s="16"/>
      <c r="E159" s="9" t="s">
        <v>325</v>
      </c>
      <c r="F159" s="16" t="s">
        <v>31</v>
      </c>
      <c r="G159" s="9"/>
      <c r="H159" s="9"/>
      <c r="I159" s="9"/>
      <c r="J159" s="9"/>
      <c r="K159" s="9"/>
      <c r="L159" s="9"/>
      <c r="M159" s="9"/>
      <c r="N159" s="9"/>
      <c r="O159" s="24">
        <f t="shared" si="19"/>
        <v>0</v>
      </c>
      <c r="P159" s="13"/>
      <c r="Q159" s="9" t="s">
        <v>381</v>
      </c>
      <c r="R159" s="9" t="s">
        <v>328</v>
      </c>
      <c r="S159" s="9"/>
    </row>
    <row r="160" spans="1:19" ht="31.5" x14ac:dyDescent="0.25">
      <c r="A160" s="21" t="s">
        <v>382</v>
      </c>
      <c r="B160" s="15" t="s">
        <v>383</v>
      </c>
      <c r="C160" s="10" t="s">
        <v>24</v>
      </c>
      <c r="D160" s="16"/>
      <c r="E160" s="9" t="s">
        <v>331</v>
      </c>
      <c r="F160" s="16" t="s">
        <v>31</v>
      </c>
      <c r="G160" s="9"/>
      <c r="H160" s="9"/>
      <c r="I160" s="9"/>
      <c r="J160" s="9"/>
      <c r="K160" s="9"/>
      <c r="L160" s="9"/>
      <c r="M160" s="9"/>
      <c r="N160" s="9"/>
      <c r="O160" s="24">
        <f t="shared" si="19"/>
        <v>0</v>
      </c>
      <c r="P160" s="13"/>
      <c r="Q160" s="9" t="s">
        <v>384</v>
      </c>
      <c r="R160" s="9" t="s">
        <v>328</v>
      </c>
      <c r="S160" s="9"/>
    </row>
    <row r="161" spans="1:19" ht="31.5" x14ac:dyDescent="0.25">
      <c r="A161" s="21" t="s">
        <v>385</v>
      </c>
      <c r="B161" s="15" t="s">
        <v>386</v>
      </c>
      <c r="C161" s="10" t="s">
        <v>24</v>
      </c>
      <c r="D161" s="16"/>
      <c r="E161" s="9" t="s">
        <v>331</v>
      </c>
      <c r="F161" s="16" t="s">
        <v>31</v>
      </c>
      <c r="G161" s="9"/>
      <c r="H161" s="9"/>
      <c r="I161" s="9"/>
      <c r="J161" s="9"/>
      <c r="K161" s="9"/>
      <c r="L161" s="9"/>
      <c r="M161" s="9"/>
      <c r="N161" s="9"/>
      <c r="O161" s="24">
        <f t="shared" si="19"/>
        <v>0</v>
      </c>
      <c r="P161" s="13"/>
      <c r="Q161" s="9" t="s">
        <v>387</v>
      </c>
      <c r="R161" s="9" t="s">
        <v>328</v>
      </c>
      <c r="S161" s="9"/>
    </row>
    <row r="162" spans="1:19" ht="31.5" x14ac:dyDescent="0.25">
      <c r="A162" s="21" t="s">
        <v>388</v>
      </c>
      <c r="B162" s="15" t="s">
        <v>389</v>
      </c>
      <c r="C162" s="10" t="s">
        <v>24</v>
      </c>
      <c r="D162" s="16"/>
      <c r="E162" s="9" t="s">
        <v>282</v>
      </c>
      <c r="F162" s="16" t="s">
        <v>31</v>
      </c>
      <c r="G162" s="9"/>
      <c r="H162" s="9"/>
      <c r="I162" s="9"/>
      <c r="J162" s="9"/>
      <c r="K162" s="9"/>
      <c r="L162" s="9"/>
      <c r="M162" s="9"/>
      <c r="N162" s="9"/>
      <c r="O162" s="24">
        <f t="shared" si="19"/>
        <v>0</v>
      </c>
      <c r="P162" s="13"/>
      <c r="Q162" s="9" t="s">
        <v>13</v>
      </c>
      <c r="R162" s="9" t="s">
        <v>328</v>
      </c>
      <c r="S162" s="9"/>
    </row>
    <row r="163" spans="1:19" ht="31.5" x14ac:dyDescent="0.25">
      <c r="A163" s="21" t="s">
        <v>390</v>
      </c>
      <c r="B163" s="15" t="s">
        <v>391</v>
      </c>
      <c r="C163" s="10" t="s">
        <v>24</v>
      </c>
      <c r="D163" s="16"/>
      <c r="E163" s="9" t="s">
        <v>325</v>
      </c>
      <c r="F163" s="16" t="s">
        <v>31</v>
      </c>
      <c r="G163" s="9"/>
      <c r="H163" s="9"/>
      <c r="I163" s="9"/>
      <c r="J163" s="9"/>
      <c r="K163" s="9"/>
      <c r="L163" s="9"/>
      <c r="M163" s="9"/>
      <c r="N163" s="9"/>
      <c r="O163" s="24">
        <f t="shared" si="19"/>
        <v>0</v>
      </c>
      <c r="P163" s="13"/>
      <c r="Q163" s="9" t="s">
        <v>13</v>
      </c>
      <c r="R163" s="9" t="s">
        <v>328</v>
      </c>
      <c r="S163" s="9"/>
    </row>
    <row r="164" spans="1:19" x14ac:dyDescent="0.25">
      <c r="A164" s="21" t="s">
        <v>392</v>
      </c>
      <c r="B164" s="9" t="s">
        <v>393</v>
      </c>
      <c r="C164" s="10" t="s">
        <v>24</v>
      </c>
      <c r="D164" s="16"/>
      <c r="E164" s="9" t="s">
        <v>331</v>
      </c>
      <c r="F164" s="16" t="s">
        <v>31</v>
      </c>
      <c r="G164" s="9"/>
      <c r="H164" s="9"/>
      <c r="I164" s="9"/>
      <c r="J164" s="9"/>
      <c r="K164" s="9"/>
      <c r="L164" s="9"/>
      <c r="M164" s="9"/>
      <c r="N164" s="9"/>
      <c r="O164" s="24">
        <f t="shared" si="19"/>
        <v>0</v>
      </c>
      <c r="P164" s="13"/>
      <c r="Q164" s="9" t="s">
        <v>13</v>
      </c>
      <c r="R164" s="9" t="s">
        <v>328</v>
      </c>
      <c r="S164" s="9"/>
    </row>
    <row r="165" spans="1:19" x14ac:dyDescent="0.25">
      <c r="A165" s="21" t="s">
        <v>394</v>
      </c>
      <c r="B165" s="9" t="s">
        <v>395</v>
      </c>
      <c r="C165" s="10" t="s">
        <v>24</v>
      </c>
      <c r="D165" s="16"/>
      <c r="E165" s="9" t="s">
        <v>325</v>
      </c>
      <c r="F165" s="16" t="s">
        <v>31</v>
      </c>
      <c r="G165" s="9"/>
      <c r="H165" s="9"/>
      <c r="I165" s="9"/>
      <c r="J165" s="9"/>
      <c r="K165" s="9"/>
      <c r="L165" s="9"/>
      <c r="M165" s="9"/>
      <c r="N165" s="9"/>
      <c r="O165" s="24">
        <f t="shared" si="19"/>
        <v>0</v>
      </c>
      <c r="P165" s="13"/>
      <c r="Q165" s="9" t="s">
        <v>13</v>
      </c>
      <c r="R165" s="9" t="s">
        <v>328</v>
      </c>
      <c r="S165" s="9"/>
    </row>
    <row r="166" spans="1:19" ht="31.5" x14ac:dyDescent="0.25">
      <c r="A166" s="21" t="s">
        <v>396</v>
      </c>
      <c r="B166" s="15" t="s">
        <v>397</v>
      </c>
      <c r="C166" s="10" t="s">
        <v>24</v>
      </c>
      <c r="D166" s="16"/>
      <c r="E166" s="9" t="s">
        <v>331</v>
      </c>
      <c r="F166" s="16" t="s">
        <v>31</v>
      </c>
      <c r="G166" s="9"/>
      <c r="H166" s="9"/>
      <c r="I166" s="9"/>
      <c r="J166" s="9"/>
      <c r="K166" s="9"/>
      <c r="L166" s="9"/>
      <c r="M166" s="9"/>
      <c r="N166" s="9"/>
      <c r="O166" s="24">
        <f t="shared" si="19"/>
        <v>0</v>
      </c>
      <c r="P166" s="13"/>
      <c r="Q166" s="9" t="s">
        <v>13</v>
      </c>
      <c r="R166" s="9" t="s">
        <v>328</v>
      </c>
      <c r="S166" s="9"/>
    </row>
    <row r="167" spans="1:19" ht="31.5" x14ac:dyDescent="0.25">
      <c r="A167" s="21" t="s">
        <v>398</v>
      </c>
      <c r="B167" s="15" t="s">
        <v>399</v>
      </c>
      <c r="C167" s="10" t="s">
        <v>24</v>
      </c>
      <c r="D167" s="16"/>
      <c r="E167" s="9" t="s">
        <v>331</v>
      </c>
      <c r="F167" s="16" t="s">
        <v>31</v>
      </c>
      <c r="G167" s="9"/>
      <c r="H167" s="9"/>
      <c r="I167" s="9"/>
      <c r="J167" s="9"/>
      <c r="K167" s="9"/>
      <c r="L167" s="9"/>
      <c r="M167" s="9"/>
      <c r="N167" s="9"/>
      <c r="O167" s="24">
        <f t="shared" si="19"/>
        <v>0</v>
      </c>
      <c r="P167" s="13"/>
      <c r="Q167" s="9" t="s">
        <v>13</v>
      </c>
      <c r="R167" s="9" t="s">
        <v>328</v>
      </c>
      <c r="S167" s="9"/>
    </row>
    <row r="168" spans="1:19" ht="31.5" x14ac:dyDescent="0.25">
      <c r="A168" s="21" t="s">
        <v>400</v>
      </c>
      <c r="B168" s="15" t="s">
        <v>401</v>
      </c>
      <c r="C168" s="10" t="s">
        <v>24</v>
      </c>
      <c r="D168" s="16"/>
      <c r="E168" s="9" t="s">
        <v>331</v>
      </c>
      <c r="F168" s="16" t="s">
        <v>31</v>
      </c>
      <c r="G168" s="9"/>
      <c r="H168" s="9"/>
      <c r="I168" s="9"/>
      <c r="J168" s="9"/>
      <c r="K168" s="9"/>
      <c r="L168" s="9"/>
      <c r="M168" s="9"/>
      <c r="N168" s="9"/>
      <c r="O168" s="24">
        <f t="shared" si="19"/>
        <v>0</v>
      </c>
      <c r="P168" s="13"/>
      <c r="Q168" s="9" t="s">
        <v>13</v>
      </c>
      <c r="R168" s="9" t="s">
        <v>328</v>
      </c>
      <c r="S168" s="9"/>
    </row>
    <row r="169" spans="1:19" ht="31.5" x14ac:dyDescent="0.25">
      <c r="A169" s="21" t="s">
        <v>402</v>
      </c>
      <c r="B169" s="15" t="s">
        <v>403</v>
      </c>
      <c r="C169" s="10" t="s">
        <v>24</v>
      </c>
      <c r="D169" s="16"/>
      <c r="E169" s="9" t="s">
        <v>331</v>
      </c>
      <c r="F169" s="16" t="s">
        <v>31</v>
      </c>
      <c r="G169" s="9"/>
      <c r="H169" s="9"/>
      <c r="I169" s="9"/>
      <c r="J169" s="9"/>
      <c r="K169" s="9"/>
      <c r="L169" s="9"/>
      <c r="M169" s="9"/>
      <c r="N169" s="9"/>
      <c r="O169" s="24">
        <f t="shared" si="19"/>
        <v>0</v>
      </c>
      <c r="P169" s="13"/>
      <c r="Q169" s="9" t="s">
        <v>13</v>
      </c>
      <c r="R169" s="9" t="s">
        <v>328</v>
      </c>
      <c r="S169" s="9"/>
    </row>
    <row r="170" spans="1:19" ht="47.25" x14ac:dyDescent="0.25">
      <c r="A170" s="21" t="s">
        <v>404</v>
      </c>
      <c r="B170" s="15" t="s">
        <v>405</v>
      </c>
      <c r="C170" s="10" t="s">
        <v>24</v>
      </c>
      <c r="D170" s="16"/>
      <c r="E170" s="9" t="s">
        <v>325</v>
      </c>
      <c r="F170" s="16" t="s">
        <v>406</v>
      </c>
      <c r="G170" s="9"/>
      <c r="H170" s="9"/>
      <c r="I170" s="9"/>
      <c r="J170" s="9"/>
      <c r="K170" s="9"/>
      <c r="L170" s="9"/>
      <c r="M170" s="9"/>
      <c r="N170" s="9"/>
      <c r="O170" s="24">
        <f t="shared" si="19"/>
        <v>0</v>
      </c>
      <c r="P170" s="13"/>
      <c r="Q170" s="9" t="s">
        <v>13</v>
      </c>
      <c r="R170" s="9" t="s">
        <v>328</v>
      </c>
      <c r="S170" s="9"/>
    </row>
    <row r="171" spans="1:19" ht="47.25" x14ac:dyDescent="0.25">
      <c r="A171" s="21" t="s">
        <v>407</v>
      </c>
      <c r="B171" s="15" t="s">
        <v>408</v>
      </c>
      <c r="C171" s="10" t="s">
        <v>24</v>
      </c>
      <c r="D171" s="16"/>
      <c r="E171" s="9" t="s">
        <v>325</v>
      </c>
      <c r="F171" s="16" t="s">
        <v>406</v>
      </c>
      <c r="G171" s="9"/>
      <c r="H171" s="9"/>
      <c r="I171" s="9"/>
      <c r="J171" s="9"/>
      <c r="K171" s="9"/>
      <c r="L171" s="9"/>
      <c r="M171" s="9"/>
      <c r="N171" s="9"/>
      <c r="O171" s="24">
        <f t="shared" si="19"/>
        <v>0</v>
      </c>
      <c r="P171" s="13"/>
      <c r="Q171" s="9" t="s">
        <v>13</v>
      </c>
      <c r="R171" s="9" t="s">
        <v>328</v>
      </c>
      <c r="S171" s="9"/>
    </row>
    <row r="172" spans="1:19" ht="47.25" x14ac:dyDescent="0.25">
      <c r="A172" s="21" t="s">
        <v>409</v>
      </c>
      <c r="B172" s="15" t="s">
        <v>410</v>
      </c>
      <c r="C172" s="10" t="s">
        <v>24</v>
      </c>
      <c r="D172" s="16"/>
      <c r="E172" s="9" t="s">
        <v>325</v>
      </c>
      <c r="F172" s="16" t="s">
        <v>406</v>
      </c>
      <c r="G172" s="9"/>
      <c r="H172" s="9"/>
      <c r="I172" s="9"/>
      <c r="J172" s="9"/>
      <c r="K172" s="9"/>
      <c r="L172" s="9"/>
      <c r="M172" s="9"/>
      <c r="N172" s="9"/>
      <c r="O172" s="24">
        <f t="shared" si="19"/>
        <v>0</v>
      </c>
      <c r="P172" s="13"/>
      <c r="Q172" s="9" t="s">
        <v>13</v>
      </c>
      <c r="R172" s="9" t="s">
        <v>328</v>
      </c>
      <c r="S172" s="9"/>
    </row>
    <row r="173" spans="1:19" ht="31.5" x14ac:dyDescent="0.25">
      <c r="A173" s="21" t="s">
        <v>411</v>
      </c>
      <c r="B173" s="15" t="s">
        <v>412</v>
      </c>
      <c r="C173" s="10" t="s">
        <v>24</v>
      </c>
      <c r="D173" s="15"/>
      <c r="E173" s="9" t="s">
        <v>325</v>
      </c>
      <c r="F173" s="15" t="s">
        <v>413</v>
      </c>
      <c r="G173" s="9"/>
      <c r="H173" s="9"/>
      <c r="I173" s="9"/>
      <c r="J173" s="9"/>
      <c r="K173" s="9"/>
      <c r="L173" s="9"/>
      <c r="M173" s="9"/>
      <c r="N173" s="9"/>
      <c r="O173" s="24">
        <f t="shared" si="19"/>
        <v>0</v>
      </c>
      <c r="P173" s="13"/>
      <c r="Q173" s="9" t="s">
        <v>414</v>
      </c>
      <c r="R173" s="9" t="s">
        <v>328</v>
      </c>
      <c r="S173" s="9"/>
    </row>
    <row r="174" spans="1:19" ht="31.5" x14ac:dyDescent="0.25">
      <c r="A174" s="21" t="s">
        <v>415</v>
      </c>
      <c r="B174" s="15" t="s">
        <v>416</v>
      </c>
      <c r="C174" s="10" t="s">
        <v>24</v>
      </c>
      <c r="D174" s="15"/>
      <c r="E174" s="9" t="s">
        <v>325</v>
      </c>
      <c r="F174" s="15" t="s">
        <v>413</v>
      </c>
      <c r="G174" s="9"/>
      <c r="H174" s="9"/>
      <c r="I174" s="9"/>
      <c r="J174" s="9"/>
      <c r="K174" s="9"/>
      <c r="L174" s="9"/>
      <c r="M174" s="9"/>
      <c r="N174" s="9"/>
      <c r="O174" s="24">
        <f t="shared" si="19"/>
        <v>0</v>
      </c>
      <c r="P174" s="13"/>
      <c r="Q174" s="9" t="s">
        <v>417</v>
      </c>
      <c r="R174" s="9" t="s">
        <v>328</v>
      </c>
      <c r="S174" s="9"/>
    </row>
    <row r="175" spans="1:19" x14ac:dyDescent="0.25">
      <c r="A175" s="21" t="s">
        <v>418</v>
      </c>
      <c r="B175" s="15" t="s">
        <v>419</v>
      </c>
      <c r="C175" s="10" t="s">
        <v>24</v>
      </c>
      <c r="D175" s="9"/>
      <c r="E175" s="9" t="s">
        <v>325</v>
      </c>
      <c r="F175" s="9" t="s">
        <v>413</v>
      </c>
      <c r="G175" s="9"/>
      <c r="H175" s="9"/>
      <c r="I175" s="9"/>
      <c r="J175" s="9"/>
      <c r="K175" s="9"/>
      <c r="L175" s="9"/>
      <c r="M175" s="9"/>
      <c r="N175" s="9"/>
      <c r="O175" s="24">
        <f t="shared" si="19"/>
        <v>0</v>
      </c>
      <c r="P175" s="13"/>
      <c r="Q175" s="9" t="s">
        <v>420</v>
      </c>
      <c r="R175" s="9" t="s">
        <v>328</v>
      </c>
      <c r="S175" s="9"/>
    </row>
    <row r="176" spans="1:19" x14ac:dyDescent="0.25">
      <c r="A176" s="21" t="s">
        <v>421</v>
      </c>
      <c r="B176" s="15" t="s">
        <v>422</v>
      </c>
      <c r="C176" s="10" t="s">
        <v>24</v>
      </c>
      <c r="D176" s="9"/>
      <c r="E176" s="9" t="s">
        <v>325</v>
      </c>
      <c r="F176" s="9" t="s">
        <v>413</v>
      </c>
      <c r="G176" s="9"/>
      <c r="H176" s="9"/>
      <c r="I176" s="9"/>
      <c r="J176" s="9"/>
      <c r="K176" s="9"/>
      <c r="L176" s="9"/>
      <c r="M176" s="9"/>
      <c r="N176" s="9"/>
      <c r="O176" s="24">
        <f t="shared" si="19"/>
        <v>0</v>
      </c>
      <c r="P176" s="13"/>
      <c r="Q176" s="9" t="s">
        <v>13</v>
      </c>
      <c r="R176" s="9" t="s">
        <v>328</v>
      </c>
      <c r="S176" s="9"/>
    </row>
    <row r="177" spans="1:19" x14ac:dyDescent="0.25">
      <c r="A177" s="21" t="s">
        <v>423</v>
      </c>
      <c r="B177" s="15" t="s">
        <v>424</v>
      </c>
      <c r="C177" s="10" t="s">
        <v>24</v>
      </c>
      <c r="D177" s="9"/>
      <c r="E177" s="9" t="s">
        <v>325</v>
      </c>
      <c r="F177" s="9" t="s">
        <v>413</v>
      </c>
      <c r="G177" s="9"/>
      <c r="H177" s="9"/>
      <c r="I177" s="9"/>
      <c r="J177" s="9"/>
      <c r="K177" s="9"/>
      <c r="L177" s="9"/>
      <c r="M177" s="9"/>
      <c r="N177" s="9"/>
      <c r="O177" s="24">
        <f t="shared" si="19"/>
        <v>0</v>
      </c>
      <c r="P177" s="13"/>
      <c r="Q177" s="9" t="s">
        <v>13</v>
      </c>
      <c r="R177" s="9" t="s">
        <v>328</v>
      </c>
      <c r="S177" s="9"/>
    </row>
    <row r="178" spans="1:19" x14ac:dyDescent="0.25">
      <c r="A178" s="21" t="s">
        <v>425</v>
      </c>
      <c r="B178" s="15" t="s">
        <v>426</v>
      </c>
      <c r="C178" s="10" t="s">
        <v>24</v>
      </c>
      <c r="D178" s="9"/>
      <c r="E178" s="9" t="s">
        <v>331</v>
      </c>
      <c r="F178" s="9" t="s">
        <v>413</v>
      </c>
      <c r="G178" s="9"/>
      <c r="H178" s="9"/>
      <c r="I178" s="9"/>
      <c r="J178" s="9"/>
      <c r="K178" s="9"/>
      <c r="L178" s="9"/>
      <c r="M178" s="9"/>
      <c r="N178" s="9"/>
      <c r="O178" s="24">
        <f t="shared" si="19"/>
        <v>0</v>
      </c>
      <c r="P178" s="13"/>
      <c r="Q178" s="9" t="s">
        <v>420</v>
      </c>
      <c r="R178" s="9" t="s">
        <v>328</v>
      </c>
      <c r="S178" s="9"/>
    </row>
    <row r="179" spans="1:19" x14ac:dyDescent="0.25">
      <c r="A179" s="21" t="s">
        <v>427</v>
      </c>
      <c r="B179" s="15" t="s">
        <v>428</v>
      </c>
      <c r="C179" s="10" t="s">
        <v>24</v>
      </c>
      <c r="D179" s="9"/>
      <c r="E179" s="9" t="s">
        <v>331</v>
      </c>
      <c r="F179" s="9" t="s">
        <v>413</v>
      </c>
      <c r="G179" s="9"/>
      <c r="H179" s="9"/>
      <c r="I179" s="9"/>
      <c r="J179" s="9"/>
      <c r="K179" s="9"/>
      <c r="L179" s="9"/>
      <c r="M179" s="9"/>
      <c r="N179" s="9"/>
      <c r="O179" s="24">
        <f t="shared" si="19"/>
        <v>0</v>
      </c>
      <c r="P179" s="13"/>
      <c r="Q179" s="9" t="s">
        <v>420</v>
      </c>
      <c r="R179" s="9" t="s">
        <v>328</v>
      </c>
      <c r="S179" s="9"/>
    </row>
    <row r="180" spans="1:19" ht="47.25" x14ac:dyDescent="0.25">
      <c r="A180" s="21" t="s">
        <v>429</v>
      </c>
      <c r="B180" s="15" t="s">
        <v>430</v>
      </c>
      <c r="C180" s="10" t="s">
        <v>24</v>
      </c>
      <c r="D180" s="9"/>
      <c r="E180" s="9" t="s">
        <v>331</v>
      </c>
      <c r="F180" s="9" t="s">
        <v>413</v>
      </c>
      <c r="G180" s="9"/>
      <c r="H180" s="9"/>
      <c r="I180" s="9"/>
      <c r="J180" s="9"/>
      <c r="K180" s="9"/>
      <c r="L180" s="9"/>
      <c r="M180" s="9"/>
      <c r="N180" s="9"/>
      <c r="O180" s="24">
        <f t="shared" si="19"/>
        <v>0</v>
      </c>
      <c r="P180" s="13"/>
      <c r="Q180" s="9" t="s">
        <v>420</v>
      </c>
      <c r="R180" s="9" t="s">
        <v>328</v>
      </c>
      <c r="S180" s="9"/>
    </row>
    <row r="181" spans="1:19" ht="47.25" x14ac:dyDescent="0.25">
      <c r="A181" s="21" t="s">
        <v>431</v>
      </c>
      <c r="B181" s="15" t="s">
        <v>432</v>
      </c>
      <c r="C181" s="10" t="s">
        <v>24</v>
      </c>
      <c r="D181" s="9"/>
      <c r="E181" s="9" t="s">
        <v>336</v>
      </c>
      <c r="F181" s="9" t="s">
        <v>433</v>
      </c>
      <c r="G181" s="9"/>
      <c r="H181" s="9"/>
      <c r="I181" s="9"/>
      <c r="J181" s="9"/>
      <c r="K181" s="9"/>
      <c r="L181" s="9"/>
      <c r="M181" s="9"/>
      <c r="N181" s="9"/>
      <c r="O181" s="24">
        <f t="shared" si="19"/>
        <v>0</v>
      </c>
      <c r="P181" s="13"/>
      <c r="Q181" s="9" t="s">
        <v>420</v>
      </c>
      <c r="R181" s="9" t="s">
        <v>328</v>
      </c>
      <c r="S181" s="9"/>
    </row>
    <row r="182" spans="1:19" ht="31.5" x14ac:dyDescent="0.25">
      <c r="A182" s="21" t="s">
        <v>434</v>
      </c>
      <c r="B182" s="15" t="s">
        <v>435</v>
      </c>
      <c r="C182" s="10" t="s">
        <v>24</v>
      </c>
      <c r="D182" s="9"/>
      <c r="E182" s="9" t="s">
        <v>72</v>
      </c>
      <c r="F182" s="9" t="s">
        <v>31</v>
      </c>
      <c r="G182" s="9"/>
      <c r="H182" s="9"/>
      <c r="I182" s="9"/>
      <c r="J182" s="9"/>
      <c r="K182" s="9"/>
      <c r="L182" s="9"/>
      <c r="M182" s="9"/>
      <c r="N182" s="9">
        <f>SUM(G182:M182)</f>
        <v>0</v>
      </c>
      <c r="O182" s="24">
        <f t="shared" si="19"/>
        <v>0</v>
      </c>
      <c r="P182" s="13"/>
      <c r="Q182" s="9" t="s">
        <v>13</v>
      </c>
      <c r="R182" s="9" t="s">
        <v>328</v>
      </c>
      <c r="S182" s="9"/>
    </row>
    <row r="183" spans="1:19" ht="63" x14ac:dyDescent="0.25">
      <c r="A183" s="21" t="s">
        <v>436</v>
      </c>
      <c r="B183" s="15" t="s">
        <v>437</v>
      </c>
      <c r="C183" s="10" t="s">
        <v>24</v>
      </c>
      <c r="D183" s="15"/>
      <c r="E183" s="9" t="s">
        <v>331</v>
      </c>
      <c r="F183" s="15" t="s">
        <v>438</v>
      </c>
      <c r="G183" s="9"/>
      <c r="H183" s="9"/>
      <c r="I183" s="9"/>
      <c r="J183" s="9"/>
      <c r="K183" s="9"/>
      <c r="L183" s="9"/>
      <c r="M183" s="9"/>
      <c r="N183" s="9"/>
      <c r="O183" s="24">
        <f t="shared" si="19"/>
        <v>0</v>
      </c>
      <c r="P183" s="13"/>
      <c r="Q183" s="9" t="s">
        <v>13</v>
      </c>
      <c r="R183" s="9" t="s">
        <v>328</v>
      </c>
      <c r="S183" s="9"/>
    </row>
    <row r="184" spans="1:19" ht="47.25" x14ac:dyDescent="0.25">
      <c r="A184" s="21" t="s">
        <v>439</v>
      </c>
      <c r="B184" s="15" t="s">
        <v>440</v>
      </c>
      <c r="C184" s="10" t="s">
        <v>24</v>
      </c>
      <c r="D184" s="15"/>
      <c r="E184" s="9" t="s">
        <v>282</v>
      </c>
      <c r="F184" s="15" t="s">
        <v>441</v>
      </c>
      <c r="G184" s="9"/>
      <c r="H184" s="9"/>
      <c r="I184" s="9"/>
      <c r="J184" s="9"/>
      <c r="K184" s="9"/>
      <c r="L184" s="9"/>
      <c r="M184" s="9"/>
      <c r="N184" s="9"/>
      <c r="O184" s="24">
        <f t="shared" si="19"/>
        <v>0</v>
      </c>
      <c r="P184" s="13"/>
      <c r="Q184" s="9" t="s">
        <v>13</v>
      </c>
      <c r="R184" s="9" t="s">
        <v>328</v>
      </c>
      <c r="S184" s="9"/>
    </row>
    <row r="185" spans="1:19" ht="126" x14ac:dyDescent="0.25">
      <c r="A185" s="21" t="s">
        <v>442</v>
      </c>
      <c r="B185" s="15" t="s">
        <v>443</v>
      </c>
      <c r="C185" s="10" t="s">
        <v>24</v>
      </c>
      <c r="D185" s="15"/>
      <c r="E185" s="9" t="s">
        <v>331</v>
      </c>
      <c r="F185" s="15" t="s">
        <v>444</v>
      </c>
      <c r="G185" s="9"/>
      <c r="H185" s="9"/>
      <c r="I185" s="9"/>
      <c r="J185" s="9"/>
      <c r="K185" s="9"/>
      <c r="L185" s="9"/>
      <c r="M185" s="9"/>
      <c r="N185" s="9"/>
      <c r="O185" s="24">
        <f t="shared" si="19"/>
        <v>0</v>
      </c>
      <c r="P185" s="13"/>
      <c r="Q185" s="9"/>
      <c r="R185" s="15" t="s">
        <v>445</v>
      </c>
      <c r="S185" s="9"/>
    </row>
    <row r="186" spans="1:19" ht="47.25" x14ac:dyDescent="0.25">
      <c r="A186" s="21" t="s">
        <v>446</v>
      </c>
      <c r="B186" s="15" t="s">
        <v>447</v>
      </c>
      <c r="C186" s="10" t="s">
        <v>24</v>
      </c>
      <c r="D186" s="9"/>
      <c r="E186" s="9" t="s">
        <v>282</v>
      </c>
      <c r="F186" s="9" t="s">
        <v>31</v>
      </c>
      <c r="G186" s="9"/>
      <c r="H186" s="9"/>
      <c r="I186" s="9"/>
      <c r="J186" s="9"/>
      <c r="K186" s="9"/>
      <c r="L186" s="9"/>
      <c r="M186" s="9"/>
      <c r="N186" s="9"/>
      <c r="O186" s="24">
        <f t="shared" si="19"/>
        <v>0</v>
      </c>
      <c r="P186" s="13"/>
      <c r="Q186" s="9" t="s">
        <v>420</v>
      </c>
      <c r="R186" s="9" t="s">
        <v>328</v>
      </c>
      <c r="S186" s="9"/>
    </row>
    <row r="187" spans="1:19" ht="31.5" x14ac:dyDescent="0.25">
      <c r="A187" s="21" t="s">
        <v>448</v>
      </c>
      <c r="B187" s="15" t="s">
        <v>449</v>
      </c>
      <c r="C187" s="10" t="s">
        <v>24</v>
      </c>
      <c r="D187" s="9"/>
      <c r="E187" s="9" t="s">
        <v>450</v>
      </c>
      <c r="F187" s="9" t="s">
        <v>31</v>
      </c>
      <c r="G187" s="9"/>
      <c r="H187" s="9"/>
      <c r="I187" s="9"/>
      <c r="J187" s="9"/>
      <c r="K187" s="9"/>
      <c r="L187" s="9"/>
      <c r="M187" s="9"/>
      <c r="N187" s="9"/>
      <c r="O187" s="24">
        <f t="shared" si="19"/>
        <v>0</v>
      </c>
      <c r="P187" s="13"/>
      <c r="Q187" s="9" t="s">
        <v>13</v>
      </c>
      <c r="R187" s="9" t="s">
        <v>328</v>
      </c>
      <c r="S187" s="9"/>
    </row>
    <row r="188" spans="1:19" x14ac:dyDescent="0.25">
      <c r="A188" s="21" t="s">
        <v>451</v>
      </c>
      <c r="B188" s="15" t="s">
        <v>452</v>
      </c>
      <c r="C188" s="10" t="s">
        <v>24</v>
      </c>
      <c r="D188" s="9"/>
      <c r="E188" s="9" t="s">
        <v>450</v>
      </c>
      <c r="F188" s="9" t="s">
        <v>453</v>
      </c>
      <c r="G188" s="9"/>
      <c r="H188" s="9"/>
      <c r="I188" s="9"/>
      <c r="J188" s="9"/>
      <c r="K188" s="9"/>
      <c r="L188" s="9"/>
      <c r="M188" s="9"/>
      <c r="N188" s="9"/>
      <c r="O188" s="24">
        <f t="shared" si="19"/>
        <v>0</v>
      </c>
      <c r="P188" s="13"/>
      <c r="Q188" s="9" t="s">
        <v>14</v>
      </c>
      <c r="R188" s="9" t="s">
        <v>328</v>
      </c>
      <c r="S188" s="9"/>
    </row>
    <row r="189" spans="1:19" ht="31.5" x14ac:dyDescent="0.25">
      <c r="A189" s="21" t="s">
        <v>454</v>
      </c>
      <c r="B189" s="15" t="s">
        <v>455</v>
      </c>
      <c r="C189" s="10" t="s">
        <v>24</v>
      </c>
      <c r="D189" s="9"/>
      <c r="E189" s="9" t="s">
        <v>325</v>
      </c>
      <c r="F189" s="9" t="s">
        <v>31</v>
      </c>
      <c r="G189" s="9"/>
      <c r="H189" s="9"/>
      <c r="I189" s="9"/>
      <c r="J189" s="9"/>
      <c r="K189" s="9"/>
      <c r="L189" s="9"/>
      <c r="M189" s="9"/>
      <c r="N189" s="9"/>
      <c r="O189" s="24">
        <f t="shared" si="19"/>
        <v>0</v>
      </c>
      <c r="P189" s="13"/>
      <c r="Q189" s="9" t="s">
        <v>13</v>
      </c>
      <c r="R189" s="9" t="s">
        <v>328</v>
      </c>
      <c r="S189" s="9"/>
    </row>
    <row r="190" spans="1:19" x14ac:dyDescent="0.25">
      <c r="A190" s="10"/>
      <c r="B190" s="15"/>
      <c r="C190" s="10"/>
      <c r="D190" s="9"/>
      <c r="E190" s="9"/>
      <c r="F190" s="9"/>
      <c r="G190" s="9"/>
      <c r="H190" s="9"/>
      <c r="I190" s="9"/>
      <c r="J190" s="9"/>
      <c r="K190" s="9"/>
      <c r="L190" s="9"/>
      <c r="M190" s="9"/>
      <c r="N190" s="9"/>
      <c r="O190" s="11"/>
      <c r="P190" s="11"/>
      <c r="Q190" s="9"/>
      <c r="R190" s="9"/>
      <c r="S190" s="9"/>
    </row>
    <row r="191" spans="1:19" x14ac:dyDescent="0.25">
      <c r="A191" s="10"/>
      <c r="B191" s="15"/>
      <c r="C191" s="10"/>
      <c r="D191" s="9"/>
      <c r="E191" s="9"/>
      <c r="F191" s="9"/>
      <c r="G191" s="9"/>
      <c r="H191" s="9"/>
      <c r="I191" s="9"/>
      <c r="J191" s="9"/>
      <c r="K191" s="9"/>
      <c r="L191" s="9"/>
      <c r="M191" s="9"/>
      <c r="N191" s="9"/>
      <c r="O191" s="11"/>
      <c r="P191" s="11"/>
      <c r="Q191" s="9"/>
      <c r="R191" s="9"/>
      <c r="S191" s="9"/>
    </row>
    <row r="192" spans="1:19" x14ac:dyDescent="0.25">
      <c r="A192" s="10"/>
      <c r="B192" s="9"/>
      <c r="C192" s="10"/>
      <c r="D192" s="9"/>
      <c r="E192" s="9"/>
      <c r="F192" s="9"/>
      <c r="G192" s="9"/>
      <c r="H192" s="9"/>
      <c r="I192" s="9"/>
      <c r="J192" s="9"/>
      <c r="K192" s="9"/>
      <c r="L192" s="9"/>
      <c r="M192" s="9"/>
      <c r="N192" s="9"/>
      <c r="O192" s="11"/>
      <c r="P192" s="11"/>
      <c r="Q192" s="9"/>
      <c r="R192" s="9"/>
      <c r="S192" s="9"/>
    </row>
    <row r="193" spans="1:19" ht="47.25" x14ac:dyDescent="0.25">
      <c r="A193" s="21" t="s">
        <v>446</v>
      </c>
      <c r="B193" s="15" t="s">
        <v>447</v>
      </c>
      <c r="C193" s="10" t="s">
        <v>24</v>
      </c>
      <c r="D193" s="9"/>
      <c r="E193" s="9" t="s">
        <v>282</v>
      </c>
      <c r="F193" s="9" t="s">
        <v>31</v>
      </c>
      <c r="G193" s="9"/>
      <c r="H193" s="9"/>
      <c r="I193" s="9"/>
      <c r="J193" s="9"/>
      <c r="K193" s="9"/>
      <c r="L193" s="9"/>
      <c r="M193" s="9"/>
      <c r="N193" s="9"/>
      <c r="O193" s="24">
        <f t="shared" ref="O193:O196" si="20">N193</f>
        <v>0</v>
      </c>
      <c r="P193" s="13"/>
      <c r="Q193" s="9" t="s">
        <v>420</v>
      </c>
      <c r="R193" s="9" t="s">
        <v>328</v>
      </c>
      <c r="S193" s="9"/>
    </row>
    <row r="194" spans="1:19" ht="31.5" x14ac:dyDescent="0.25">
      <c r="A194" s="21" t="s">
        <v>448</v>
      </c>
      <c r="B194" s="15" t="s">
        <v>449</v>
      </c>
      <c r="C194" s="10" t="s">
        <v>24</v>
      </c>
      <c r="D194" s="9"/>
      <c r="E194" s="9" t="s">
        <v>450</v>
      </c>
      <c r="F194" s="9" t="s">
        <v>31</v>
      </c>
      <c r="G194" s="9"/>
      <c r="H194" s="9"/>
      <c r="I194" s="9"/>
      <c r="J194" s="9"/>
      <c r="K194" s="9"/>
      <c r="L194" s="9"/>
      <c r="M194" s="9"/>
      <c r="N194" s="9"/>
      <c r="O194" s="24">
        <f t="shared" si="20"/>
        <v>0</v>
      </c>
      <c r="P194" s="13"/>
      <c r="Q194" s="9" t="s">
        <v>13</v>
      </c>
      <c r="R194" s="9" t="s">
        <v>328</v>
      </c>
      <c r="S194" s="9"/>
    </row>
    <row r="195" spans="1:19" x14ac:dyDescent="0.25">
      <c r="A195" s="21" t="s">
        <v>451</v>
      </c>
      <c r="B195" s="15" t="s">
        <v>452</v>
      </c>
      <c r="C195" s="10" t="s">
        <v>24</v>
      </c>
      <c r="D195" s="9"/>
      <c r="E195" s="9" t="s">
        <v>450</v>
      </c>
      <c r="F195" s="9" t="s">
        <v>453</v>
      </c>
      <c r="G195" s="9"/>
      <c r="H195" s="9"/>
      <c r="I195" s="9"/>
      <c r="J195" s="9"/>
      <c r="K195" s="9"/>
      <c r="L195" s="9"/>
      <c r="M195" s="9"/>
      <c r="N195" s="9"/>
      <c r="O195" s="24">
        <f t="shared" si="20"/>
        <v>0</v>
      </c>
      <c r="P195" s="13"/>
      <c r="Q195" s="9" t="s">
        <v>14</v>
      </c>
      <c r="R195" s="9" t="s">
        <v>328</v>
      </c>
      <c r="S195" s="9"/>
    </row>
    <row r="196" spans="1:19" ht="31.5" x14ac:dyDescent="0.25">
      <c r="A196" s="21" t="s">
        <v>454</v>
      </c>
      <c r="B196" s="15" t="s">
        <v>455</v>
      </c>
      <c r="C196" s="10" t="s">
        <v>24</v>
      </c>
      <c r="D196" s="9"/>
      <c r="E196" s="9" t="s">
        <v>325</v>
      </c>
      <c r="F196" s="9" t="s">
        <v>31</v>
      </c>
      <c r="G196" s="9"/>
      <c r="H196" s="9"/>
      <c r="I196" s="9"/>
      <c r="J196" s="9"/>
      <c r="K196" s="9"/>
      <c r="L196" s="9"/>
      <c r="M196" s="9"/>
      <c r="N196" s="9"/>
      <c r="O196" s="24">
        <f t="shared" si="20"/>
        <v>0</v>
      </c>
      <c r="P196" s="13"/>
      <c r="Q196" s="9" t="s">
        <v>13</v>
      </c>
      <c r="R196" s="9" t="s">
        <v>328</v>
      </c>
      <c r="S196" s="9"/>
    </row>
    <row r="197" spans="1:19" x14ac:dyDescent="0.25">
      <c r="A197" s="10"/>
      <c r="B197" s="15"/>
      <c r="C197" s="10"/>
      <c r="D197" s="9"/>
      <c r="E197" s="9"/>
      <c r="F197" s="9"/>
      <c r="G197" s="9"/>
      <c r="H197" s="9"/>
      <c r="I197" s="9"/>
      <c r="J197" s="9"/>
      <c r="K197" s="9"/>
      <c r="L197" s="9"/>
      <c r="M197" s="9"/>
      <c r="N197" s="9"/>
      <c r="O197" s="11"/>
      <c r="P197" s="11"/>
      <c r="Q197" s="9"/>
      <c r="R197" s="9"/>
      <c r="S197" s="9"/>
    </row>
    <row r="198" spans="1:19" x14ac:dyDescent="0.25">
      <c r="A198" s="10"/>
      <c r="B198" s="15"/>
      <c r="C198" s="10"/>
      <c r="D198" s="9"/>
      <c r="E198" s="9"/>
      <c r="F198" s="9"/>
      <c r="G198" s="9"/>
      <c r="H198" s="9"/>
      <c r="I198" s="9"/>
      <c r="J198" s="9"/>
      <c r="K198" s="9"/>
      <c r="L198" s="9"/>
      <c r="M198" s="9"/>
      <c r="N198" s="9"/>
      <c r="O198" s="11"/>
      <c r="P198" s="11"/>
      <c r="Q198" s="9"/>
      <c r="R198" s="9"/>
      <c r="S198" s="9"/>
    </row>
    <row r="199" spans="1:19" x14ac:dyDescent="0.25">
      <c r="A199" s="10"/>
      <c r="B199" s="9"/>
      <c r="C199" s="10"/>
      <c r="D199" s="9"/>
      <c r="E199" s="9"/>
      <c r="F199" s="9"/>
      <c r="G199" s="9"/>
      <c r="H199" s="9"/>
      <c r="I199" s="9"/>
      <c r="J199" s="9"/>
      <c r="K199" s="9"/>
      <c r="L199" s="9"/>
      <c r="M199" s="9"/>
      <c r="N199" s="9"/>
      <c r="O199" s="11"/>
      <c r="P199" s="11"/>
      <c r="Q199" s="9"/>
      <c r="R199" s="9"/>
      <c r="S199" s="9"/>
    </row>
  </sheetData>
  <mergeCells count="52">
    <mergeCell ref="O1:R2"/>
    <mergeCell ref="A4:R4"/>
    <mergeCell ref="A7:A8"/>
    <mergeCell ref="B7:B8"/>
    <mergeCell ref="C7:C8"/>
    <mergeCell ref="D7:D8"/>
    <mergeCell ref="E7:E8"/>
    <mergeCell ref="F7:F8"/>
    <mergeCell ref="G7:M7"/>
    <mergeCell ref="N7:P7"/>
    <mergeCell ref="Q7:Q8"/>
    <mergeCell ref="R7:R8"/>
    <mergeCell ref="S7:S8"/>
    <mergeCell ref="A12:R12"/>
    <mergeCell ref="A51:A52"/>
    <mergeCell ref="B51:B52"/>
    <mergeCell ref="C51:C52"/>
    <mergeCell ref="D51:D52"/>
    <mergeCell ref="E51:E52"/>
    <mergeCell ref="F51:F52"/>
    <mergeCell ref="S51:S52"/>
    <mergeCell ref="A70:A71"/>
    <mergeCell ref="B70:B71"/>
    <mergeCell ref="C70:C71"/>
    <mergeCell ref="D70:D71"/>
    <mergeCell ref="E70:E71"/>
    <mergeCell ref="F70:F71"/>
    <mergeCell ref="R70:R71"/>
    <mergeCell ref="S70:S71"/>
    <mergeCell ref="R72:R74"/>
    <mergeCell ref="S72:S74"/>
    <mergeCell ref="F77:F78"/>
    <mergeCell ref="R77:R78"/>
    <mergeCell ref="S77:S78"/>
    <mergeCell ref="A72:A74"/>
    <mergeCell ref="B72:B74"/>
    <mergeCell ref="C72:C74"/>
    <mergeCell ref="D72:D74"/>
    <mergeCell ref="E72:E74"/>
    <mergeCell ref="F72:F74"/>
    <mergeCell ref="A77:A78"/>
    <mergeCell ref="B77:B78"/>
    <mergeCell ref="C77:C78"/>
    <mergeCell ref="D77:D78"/>
    <mergeCell ref="E77:E78"/>
    <mergeCell ref="R129:R130"/>
    <mergeCell ref="S129:S130"/>
    <mergeCell ref="A129:A130"/>
    <mergeCell ref="B129:B130"/>
    <mergeCell ref="C129:C130"/>
    <mergeCell ref="D129:D130"/>
    <mergeCell ref="E129:E130"/>
  </mergeCells>
  <pageMargins left="0.51181102362204722" right="0.31496062992125984" top="0.55118110236220474" bottom="0.55118110236220474" header="0.31496062992125984" footer="0.31496062992125984"/>
  <pageSetup paperSize="9" scale="5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отчет 2022</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Гульмира</dc:creator>
  <cp:lastModifiedBy>Гульмира</cp:lastModifiedBy>
  <dcterms:created xsi:type="dcterms:W3CDTF">2023-02-08T03:32:21Z</dcterms:created>
  <dcterms:modified xsi:type="dcterms:W3CDTF">2023-02-10T06:45:02Z</dcterms:modified>
</cp:coreProperties>
</file>